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Quarterly Reporting\Final Documents\Q124\"/>
    </mc:Choice>
  </mc:AlternateContent>
  <xr:revisionPtr revIDLastSave="0" documentId="13_ncr:8001_{F3F5ADDB-A7A6-4486-9F00-B0A95D54DF1E}" xr6:coauthVersionLast="47" xr6:coauthVersionMax="47" xr10:uidLastSave="{00000000-0000-0000-0000-000000000000}"/>
  <bookViews>
    <workbookView xWindow="-110" yWindow="-110" windowWidth="19420" windowHeight="10420" xr2:uid="{AEC40D02-C033-46BA-A715-C2E8D0D8A3DD}"/>
  </bookViews>
  <sheets>
    <sheet name="Cover" sheetId="1" r:id="rId1"/>
    <sheet name="ToC" sheetId="2" r:id="rId2"/>
    <sheet name="Notes_1" sheetId="3" r:id="rId3"/>
    <sheet name="Notes_2" sheetId="4" r:id="rId4"/>
    <sheet name="Notes_3" sheetId="5" r:id="rId5"/>
    <sheet name="EDTF"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8" sheetId="34" r:id="rId34"/>
    <sheet name="29" sheetId="35" r:id="rId35"/>
    <sheet name="30" sheetId="36" r:id="rId36"/>
    <sheet name="31" sheetId="37" r:id="rId37"/>
    <sheet name="32" sheetId="38" r:id="rId38"/>
    <sheet name="33" sheetId="39" r:id="rId39"/>
  </sheets>
  <externalReferences>
    <externalReference r:id="rId40"/>
    <externalReference r:id="rId41"/>
  </externalReferences>
  <definedNames>
    <definedName name="Cover" localSheetId="0">Cover!$B$20:$P$22</definedName>
    <definedName name="FiscalYear" localSheetId="1">[1]Home!$D$7</definedName>
    <definedName name="FiscalYear">[2]Home!$D$7</definedName>
    <definedName name="HeadingVariance">Cover!#REF!</definedName>
    <definedName name="HeadingVarianceOther">Cover!#REF!</definedName>
    <definedName name="_xlnm.Print_Area" localSheetId="0">Cover!$A$1:$Q$35</definedName>
    <definedName name="ReportPeriod" localSheetId="1">[1]Home!$D$8</definedName>
    <definedName name="ReportPeriod">[2]Home!$D$8</definedName>
    <definedName name="VarianceMax">Cover!#REF!</definedName>
    <definedName name="VarianceMin">Cover!#REF!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2" l="1"/>
  <c r="A46" i="2"/>
  <c r="B45" i="2"/>
  <c r="A45" i="2"/>
  <c r="B44" i="2"/>
  <c r="A44" i="2"/>
  <c r="B43" i="2"/>
  <c r="A43" i="2"/>
  <c r="B42" i="2"/>
  <c r="A42" i="2"/>
  <c r="B41" i="2"/>
  <c r="A41" i="2"/>
  <c r="B40" i="2"/>
  <c r="A40" i="2"/>
  <c r="B38" i="2"/>
  <c r="A38" i="2"/>
  <c r="B37" i="2"/>
  <c r="A37" i="2"/>
  <c r="B35" i="2"/>
  <c r="A35" i="2"/>
  <c r="B34" i="2"/>
  <c r="A34" i="2"/>
  <c r="B33" i="2"/>
  <c r="A33" i="2"/>
  <c r="B32" i="2"/>
  <c r="A32" i="2"/>
  <c r="B31" i="2"/>
  <c r="A31" i="2"/>
  <c r="B30" i="2"/>
  <c r="A30" i="2"/>
  <c r="B29" i="2"/>
  <c r="A29" i="2"/>
  <c r="B26" i="2"/>
  <c r="A26" i="2"/>
  <c r="B25" i="2"/>
  <c r="A25" i="2"/>
  <c r="B24" i="2"/>
  <c r="A24" i="2"/>
  <c r="B23" i="2"/>
  <c r="A23" i="2"/>
  <c r="B22" i="2"/>
  <c r="A22" i="2"/>
  <c r="B21" i="2"/>
  <c r="A21" i="2"/>
  <c r="B20" i="2"/>
  <c r="A20" i="2"/>
  <c r="B19" i="2"/>
  <c r="A19" i="2"/>
  <c r="B17" i="2"/>
  <c r="A17" i="2"/>
  <c r="B16" i="2"/>
  <c r="A16" i="2"/>
  <c r="B15" i="2"/>
  <c r="A15" i="2"/>
  <c r="B14" i="2"/>
  <c r="A14" i="2"/>
  <c r="B13" i="2"/>
  <c r="A13" i="2"/>
  <c r="B12" i="2"/>
  <c r="A12" i="2"/>
  <c r="B9" i="2"/>
  <c r="A9" i="2"/>
  <c r="B8" i="2"/>
  <c r="A8" i="2"/>
  <c r="B7" i="2"/>
  <c r="A7" i="2"/>
  <c r="B6" i="2"/>
  <c r="A6" i="2"/>
  <c r="B5" i="2"/>
  <c r="A5" i="2"/>
  <c r="A3" i="2"/>
</calcChain>
</file>

<file path=xl/sharedStrings.xml><?xml version="1.0" encoding="utf-8"?>
<sst xmlns="http://schemas.openxmlformats.org/spreadsheetml/2006/main" count="4308" uniqueCount="1011">
  <si>
    <t>Supplementary</t>
  </si>
  <si>
    <t>Financial Information</t>
  </si>
  <si>
    <t>Q1 2024</t>
  </si>
  <si>
    <t>For the period ended: January 31, 2024</t>
  </si>
  <si>
    <t>For further information, contact Scotiabank Investor Relations:</t>
  </si>
  <si>
    <t>John McCartney (john.mccartney@scotiabank.com)</t>
  </si>
  <si>
    <t>Sophia Saeed (sophia.saeed@scotiabank.com)</t>
  </si>
  <si>
    <t>Rebecca Hoang (rebecca.hoang@scotiabank.com)</t>
  </si>
  <si>
    <t>Supplementary Financial Information (SFI)</t>
  </si>
  <si>
    <t>Page</t>
  </si>
  <si>
    <t>Business Segment Performance</t>
  </si>
  <si>
    <t>Credit-Related Information</t>
  </si>
  <si>
    <r>
      <t>Note:</t>
    </r>
    <r>
      <rPr>
        <sz val="9"/>
        <color theme="1"/>
        <rFont val="Scotia"/>
        <family val="2"/>
      </rPr>
      <t xml:space="preserve"> The supplementary financial information package contains comparative figures that have been reclassified in prior periods, where applicable, to conform with the current reporting period presentation.</t>
    </r>
  </si>
  <si>
    <t>Back to Table of Contents</t>
  </si>
  <si>
    <r>
      <rPr>
        <b/>
        <sz val="14"/>
        <color rgb="FFFFFFFF"/>
        <rFont val="Scotia"/>
        <family val="2"/>
      </rPr>
      <t>Notes</t>
    </r>
  </si>
  <si>
    <t/>
  </si>
  <si>
    <r>
      <rPr>
        <b/>
        <sz val="11"/>
        <color rgb="FF000000"/>
        <rFont val="Scotia"/>
        <family val="2"/>
      </rPr>
      <t>This document is not audited and should be read in conjunction with our Q1 2024 Quarterly Report to Shareholders and 2023 Annual Report.</t>
    </r>
  </si>
  <si>
    <r>
      <rPr>
        <b/>
        <sz val="11"/>
        <color rgb="FF000000"/>
        <rFont val="Scotia"/>
        <family val="2"/>
      </rPr>
      <t xml:space="preserve">Non-GAAP Measures: </t>
    </r>
  </si>
  <si>
    <r>
      <rPr>
        <sz val="11"/>
        <color rgb="FF000000"/>
        <rFont val="Scotia"/>
        <family val="2"/>
      </rPr>
      <t>The Bank uses a number of financial measures and ratios to assess its performance, as well as the performance of its operating segments. Some of these financial measures and ratios are presented on a non-GAAP basis and are not calculated in accordance with Generally Accepted Accounting Principles (GAAP), which are based on International Financial Reporting Standards (IFRS) as issued by the International Accounting Standards Board (IASB), are not defined by GAAP and do not have standardized meanings and therefore might not be comparable to similar financial measures and ratios disclosed by other issuers. The Bank believes that non-GAAP measures and ratios are useful as they provide readers with a better understanding of how management assesses performance. These non-GAAP measures and ratios are used throughout this report and defined below.</t>
    </r>
  </si>
  <si>
    <r>
      <rPr>
        <b/>
        <sz val="11"/>
        <color rgb="FF000000"/>
        <rFont val="Scotia"/>
        <family val="2"/>
      </rPr>
      <t xml:space="preserve">Adjusted results and adjusted diluted earnings per share: </t>
    </r>
  </si>
  <si>
    <r>
      <rPr>
        <sz val="11"/>
        <color rgb="FF000000"/>
        <rFont val="Scotia"/>
        <family val="2"/>
      </rPr>
      <t>The following tables present a reconciliation of GAAP reported financial results to non-GAAP adjusted financial results. Management considers both reported and adjusted results and measures useful in assessing underlying ongoing business performance. Adjusted results and measures remove certain specified items from revenue, non-interest expenses, income taxes and non-controlling interest. Presenting results on both a reported basis and adjusted basis allows readers to assess the impact of certain items on results for the periods presented, and to better assess results and trends excluding those items that may not be reflective of ongoing business performance.</t>
    </r>
  </si>
  <si>
    <r>
      <rPr>
        <b/>
        <sz val="11"/>
        <color rgb="FF000000"/>
        <rFont val="Scotia"/>
        <family val="2"/>
      </rPr>
      <t>1. All reported periods were adjusted for:</t>
    </r>
  </si>
  <si>
    <r>
      <rPr>
        <sz val="11"/>
        <color rgb="FF000000"/>
        <rFont val="Scotia"/>
        <family val="2"/>
      </rPr>
      <t>a) Amortization of acquisition-related intangible assets</t>
    </r>
  </si>
  <si>
    <r>
      <rPr>
        <sz val="11"/>
        <color rgb="FF000000"/>
        <rFont val="Scotia"/>
        <family val="2"/>
      </rPr>
      <t>These costs relate to the amortization of intangible assets recognized upon the acquisition of businesses, excluding software, and are recorded in the Canadian Banking, International Banking and Global Wealth Management operating segments.</t>
    </r>
  </si>
  <si>
    <r>
      <rPr>
        <b/>
        <sz val="11"/>
        <color rgb="FF000000"/>
        <rFont val="Scotia"/>
        <family val="2"/>
      </rPr>
      <t>2. The Bank’s fiscal 2023 reported results were adjusted for the following items. These amounts were recorded in the Other operating segment.</t>
    </r>
  </si>
  <si>
    <r>
      <rPr>
        <sz val="11"/>
        <color rgb="FF000000"/>
        <rFont val="Scotia"/>
        <family val="2"/>
      </rPr>
      <t>a) Divestitures and wind-down of operations</t>
    </r>
  </si>
  <si>
    <t>In Q4 2023, the Bank sold its 20% equity interest in Canadian Tire’s Financial Services business (CTFS) to Canadian Tire Corporation. The sale resulted in a net gain of $367 million ($319 million after-tax). For further details, please refer to Note 36 of the Consolidated Financial Statements, in the 2023 Annual Report to Shareholders.</t>
  </si>
  <si>
    <r>
      <rPr>
        <sz val="11"/>
        <color rgb="FF000000"/>
        <rFont val="Scotia"/>
        <family val="2"/>
      </rPr>
      <t>b) Restructuring charge and severance provisions</t>
    </r>
    <r>
      <rPr>
        <sz val="11"/>
        <color rgb="FF000000"/>
        <rFont val="Scotia"/>
        <family val="2"/>
      </rPr>
      <t xml:space="preserve">_x000D_
</t>
    </r>
  </si>
  <si>
    <r>
      <rPr>
        <sz val="11"/>
        <color rgb="FF000000"/>
        <rFont val="Scotia"/>
        <family val="2"/>
      </rPr>
      <t>In Q4 2023, the Bank recorded a restructuring charge and severance provisions of $354 million ($258 million after-tax) related to workforce reductions and changes as a result of the Bank’s end-to-end digitization, automation, changes in customers’ day-to-day banking preferences, as well as the ongoing efforts to streamline operational processes and optimize distribution channels.</t>
    </r>
  </si>
  <si>
    <r>
      <rPr>
        <sz val="11"/>
        <color rgb="FF000000"/>
        <rFont val="Scotia"/>
        <family val="2"/>
      </rPr>
      <t>c) Consolidation of real estate and contract termination costs</t>
    </r>
    <r>
      <rPr>
        <sz val="11"/>
        <color rgb="FF000000"/>
        <rFont val="Scotia"/>
        <family val="2"/>
      </rPr>
      <t xml:space="preserve">_x000D_
</t>
    </r>
  </si>
  <si>
    <r>
      <rPr>
        <sz val="11"/>
        <color rgb="FF000000"/>
        <rFont val="Scotia"/>
        <family val="2"/>
      </rPr>
      <t xml:space="preserve">In Q4 2023, the Bank recorded costs of $87 million ($63 million after-tax) related to the consolidation and exit of certain real estate premises, as well as service contract termination costs, as part of the Bank’s optimization strategy. </t>
    </r>
  </si>
  <si>
    <r>
      <rPr>
        <sz val="11"/>
        <color rgb="FF000000"/>
        <rFont val="Scotia"/>
        <family val="2"/>
      </rPr>
      <t>d) Impairment of non-financial assets</t>
    </r>
    <r>
      <rPr>
        <sz val="11"/>
        <color rgb="FF000000"/>
        <rFont val="Scotia"/>
        <family val="2"/>
      </rPr>
      <t xml:space="preserve">_x000D_
</t>
    </r>
  </si>
  <si>
    <r>
      <rPr>
        <sz val="11"/>
        <color rgb="FF000000"/>
        <rFont val="Scotia"/>
        <family val="2"/>
      </rPr>
      <t>In Q4 2023, the Bank recorded impairment charges of $185 million ($159 million after-tax) related to its investment in associate, Bank of Xi’an Co. Ltd. in China whose market value has remained below the Bank’s carrying value for a prolonged period. For further details, refer to Note 17 of the Consolidated Financial Statements in the 2023 Annual Report to Shareholders. Impairment of intangible assets, including software, of $161 million ($114 million after-tax) was also recognized.</t>
    </r>
  </si>
  <si>
    <r>
      <rPr>
        <sz val="11"/>
        <color rgb="FF000000"/>
        <rFont val="Scotia"/>
        <family val="2"/>
      </rPr>
      <t>e)  Canada Recovery Dividend</t>
    </r>
  </si>
  <si>
    <t>In Q1 2023, the Bank recognized an additional income tax expense of $579 million reflecting the present value of the amount payable for the Canada Recovery Dividend (CRD). The CRD is a Canadian federal tax measure which requires the Bank to pay a one-time tax of 15% on taxable income in excess of $1 billion, based on the average taxable income for the 2020 and 2021 taxation years. The CRD is payable in equal amounts over five years; however, the present value of these payments was recognized as a liability in the period enacted.</t>
  </si>
  <si>
    <r>
      <rPr>
        <b/>
        <sz val="14"/>
        <color rgb="FFFFFFFF"/>
        <rFont val="Scotia"/>
        <family val="2"/>
      </rPr>
      <t>Notes (Cont'd)</t>
    </r>
  </si>
  <si>
    <r>
      <rPr>
        <b/>
        <sz val="12"/>
        <color rgb="FF000000"/>
        <rFont val="Scotia"/>
        <family val="2"/>
      </rPr>
      <t>3. The Bank’s Q4 2022 reported results were adjusted for the following items. These amounts were recorded in the Other operating segment.</t>
    </r>
  </si>
  <si>
    <r>
      <rPr>
        <sz val="12"/>
        <color rgb="FF000000"/>
        <rFont val="Scotia"/>
        <family val="2"/>
      </rPr>
      <t>a) Restructuring charge - The Bank recorded a restructuring charge of $85 million ($66 million after-tax) related to the realignment of the Global Banking and Markets businesses in Asia Pacific and reductions in technology employees, driven by ongoing technology modernization and digital transformation.</t>
    </r>
  </si>
  <si>
    <r>
      <rPr>
        <sz val="12"/>
        <color rgb="FF000000"/>
        <rFont val="Scotia"/>
        <family val="2"/>
      </rPr>
      <t>b) Divestitures and wind-down of operations - The Bank sold investments in associates in Venezuela and Thailand. Additionally, the Bank wound down its operations in India and Malaysia in relation to its realignment of the business in the Asia Pacific region. Collectively, the sale and winddown of these entities resulted in a net loss of $361 million ($340 million after-tax).</t>
    </r>
  </si>
  <si>
    <r>
      <rPr>
        <sz val="12"/>
        <color rgb="FF000000"/>
        <rFont val="Scotia"/>
        <family val="2"/>
      </rPr>
      <t>c)  Support costs for the Scene+ loyalty program - The Bank recorded costs of $133 million ($98 million after-tax) to support the expansion of the Scene+ loyalty program to include Empire Company Limited as a partner.</t>
    </r>
  </si>
  <si>
    <r>
      <rPr>
        <b/>
        <sz val="10"/>
        <color rgb="FF000000"/>
        <rFont val="Scotia"/>
        <family val="2"/>
      </rPr>
      <t>Adjusting Items⁽¹⁾ :</t>
    </r>
    <r>
      <rPr>
        <sz val="10"/>
        <color rgb="FF000000"/>
        <rFont val="Scotia"/>
        <family val="2"/>
      </rPr>
      <t xml:space="preserve"> Adjusted results exclude the following items:</t>
    </r>
  </si>
  <si>
    <r>
      <rPr>
        <i/>
        <sz val="10"/>
        <color rgb="FFFF0000"/>
        <rFont val="Scotia"/>
        <family val="2"/>
      </rPr>
      <t xml:space="preserve">($ millions) </t>
    </r>
  </si>
  <si>
    <r>
      <rPr>
        <b/>
        <sz val="10"/>
        <color rgb="FF000000"/>
        <rFont val="Scotia"/>
        <family val="2"/>
      </rPr>
      <t>2024</t>
    </r>
  </si>
  <si>
    <r>
      <rPr>
        <sz val="10"/>
        <color rgb="FF000000"/>
        <rFont val="Scotia"/>
        <family val="2"/>
      </rPr>
      <t>Full Year</t>
    </r>
  </si>
  <si>
    <r>
      <rPr>
        <b/>
        <sz val="10"/>
        <color rgb="FFFF0000"/>
        <rFont val="Scotia"/>
        <family val="2"/>
      </rPr>
      <t>Adjusting Items (Pre-Tax)</t>
    </r>
  </si>
  <si>
    <r>
      <rPr>
        <b/>
        <sz val="10"/>
        <color rgb="FF000000"/>
        <rFont val="Scotia"/>
        <family val="2"/>
      </rPr>
      <t>Q1</t>
    </r>
  </si>
  <si>
    <r>
      <rPr>
        <sz val="10"/>
        <color rgb="FF000000"/>
        <rFont val="Scotia"/>
        <family val="2"/>
      </rPr>
      <t>Q4</t>
    </r>
  </si>
  <si>
    <r>
      <rPr>
        <sz val="10"/>
        <color rgb="FF000000"/>
        <rFont val="Scotia"/>
        <family val="2"/>
      </rPr>
      <t>Q3</t>
    </r>
  </si>
  <si>
    <r>
      <rPr>
        <sz val="10"/>
        <color rgb="FF000000"/>
        <rFont val="Scotia"/>
        <family val="2"/>
      </rPr>
      <t>Q2</t>
    </r>
  </si>
  <si>
    <r>
      <rPr>
        <sz val="10"/>
        <color rgb="FF000000"/>
        <rFont val="Scotia"/>
        <family val="2"/>
      </rPr>
      <t>Q1</t>
    </r>
  </si>
  <si>
    <r>
      <rPr>
        <b/>
        <sz val="10"/>
        <color rgb="FF000000"/>
        <rFont val="Scotia"/>
        <family val="2"/>
      </rPr>
      <t>Acquisition-Related Costs</t>
    </r>
  </si>
  <si>
    <r>
      <rPr>
        <b/>
        <sz val="10"/>
        <color rgb="FF000000"/>
        <rFont val="Scotia"/>
        <family val="2"/>
      </rPr>
      <t>Amortization of acquisition-related intangible assets⁽²⁾</t>
    </r>
  </si>
  <si>
    <r>
      <rPr>
        <sz val="10"/>
        <color rgb="FF000000"/>
        <rFont val="Scotia"/>
        <family val="2"/>
      </rPr>
      <t xml:space="preserve">Canadian Banking </t>
    </r>
  </si>
  <si>
    <r>
      <rPr>
        <sz val="10"/>
        <color rgb="FF000000"/>
        <rFont val="Scotia"/>
        <family val="2"/>
      </rPr>
      <t>International Banking</t>
    </r>
  </si>
  <si>
    <r>
      <rPr>
        <sz val="10"/>
        <color rgb="FF000000"/>
        <rFont val="Scotia"/>
        <family val="2"/>
      </rPr>
      <t xml:space="preserve">Global Wealth Management </t>
    </r>
  </si>
  <si>
    <r>
      <rPr>
        <b/>
        <sz val="10"/>
        <color rgb="FF000000"/>
        <rFont val="Scotia"/>
        <family val="2"/>
      </rPr>
      <t>Other</t>
    </r>
  </si>
  <si>
    <r>
      <rPr>
        <b/>
        <sz val="10"/>
        <color rgb="FF000000"/>
        <rFont val="Scotia"/>
        <family val="2"/>
      </rPr>
      <t>Divestitures and wind-down of operations⁽³⁾</t>
    </r>
  </si>
  <si>
    <r>
      <rPr>
        <b/>
        <sz val="10"/>
        <color rgb="FF000000"/>
        <rFont val="Scotia"/>
        <family val="2"/>
      </rPr>
      <t>Restructuring charge and severance provisions⁽³⁾</t>
    </r>
  </si>
  <si>
    <r>
      <rPr>
        <b/>
        <sz val="10"/>
        <color rgb="FF000000"/>
        <rFont val="Scotia"/>
        <family val="2"/>
      </rPr>
      <t>Consolidation of real estate and contract termination costs⁽³⁾</t>
    </r>
  </si>
  <si>
    <r>
      <rPr>
        <b/>
        <sz val="10"/>
        <color rgb="FF000000"/>
        <rFont val="Scotia"/>
        <family val="2"/>
      </rPr>
      <t>Impairment of non-financial assets⁽³⁾</t>
    </r>
  </si>
  <si>
    <r>
      <rPr>
        <b/>
        <sz val="10"/>
        <color rgb="FF000000"/>
        <rFont val="Scotia"/>
        <family val="2"/>
      </rPr>
      <t>Support costs for the Scene+ loyalty program⁽³⁾</t>
    </r>
  </si>
  <si>
    <r>
      <rPr>
        <b/>
        <sz val="10"/>
        <color rgb="FF000000"/>
        <rFont val="Scotia"/>
        <family val="2"/>
      </rPr>
      <t>Total (Pre-Tax)</t>
    </r>
  </si>
  <si>
    <r>
      <rPr>
        <b/>
        <sz val="10"/>
        <color rgb="FFFF0000"/>
        <rFont val="Scotia"/>
        <family val="2"/>
      </rPr>
      <t>Adjusting Items (After-Tax, NCI)</t>
    </r>
  </si>
  <si>
    <r>
      <rPr>
        <b/>
        <sz val="10"/>
        <color rgb="FF000000"/>
        <rFont val="Scotia"/>
        <family val="2"/>
      </rPr>
      <t>Amortization of Intangibles⁽²⁾</t>
    </r>
  </si>
  <si>
    <r>
      <rPr>
        <b/>
        <sz val="10"/>
        <color rgb="FF000000"/>
        <rFont val="Scotia"/>
        <family val="2"/>
      </rPr>
      <t>Canada recovery dividend⁽³⁾</t>
    </r>
  </si>
  <si>
    <r>
      <rPr>
        <b/>
        <sz val="10"/>
        <color rgb="FF000000"/>
        <rFont val="Scotia"/>
        <family val="2"/>
      </rPr>
      <t>Total (After-Tax, NCI)</t>
    </r>
  </si>
  <si>
    <r>
      <rPr>
        <sz val="7"/>
        <color rgb="FF000000"/>
        <rFont val="Scotia"/>
        <family val="2"/>
      </rPr>
      <t>(1) Refer to Non-GAAP Measures on Notes Page 1 of the Supplementary Financial Information Report.</t>
    </r>
  </si>
  <si>
    <r>
      <rPr>
        <sz val="7"/>
        <color rgb="FF000000"/>
        <rFont val="Scotia"/>
        <family val="2"/>
      </rPr>
      <t>(2) Excludes amortization of intangibles related to software.</t>
    </r>
  </si>
  <si>
    <r>
      <rPr>
        <sz val="7"/>
        <color rgb="FF000000"/>
        <rFont val="Scotia"/>
        <family val="2"/>
      </rPr>
      <t>(3)</t>
    </r>
    <r>
      <rPr>
        <vertAlign val="superscript"/>
        <sz val="7"/>
        <color rgb="FF000000"/>
        <rFont val="Scotia"/>
        <family val="2"/>
      </rPr>
      <t xml:space="preserve"> </t>
    </r>
    <r>
      <rPr>
        <sz val="7"/>
        <color rgb="FF000000"/>
        <rFont val="Scotia"/>
        <family val="2"/>
      </rPr>
      <t>Recorded in Other operating segment.</t>
    </r>
  </si>
  <si>
    <r>
      <rPr>
        <b/>
        <sz val="11"/>
        <color rgb="FF000000"/>
        <rFont val="Scotia"/>
        <family val="2"/>
      </rPr>
      <t>Adoption of IFRS 17</t>
    </r>
  </si>
  <si>
    <r>
      <rPr>
        <sz val="11"/>
        <color rgb="FF000000"/>
        <rFont val="Scotia"/>
        <family val="2"/>
      </rPr>
      <t>On November 1, 2023, the Bank adopted IFRS 17 Insurance Contracts, which provides a comprehensive principle-based framework for the recognition, measurement, presentation, and disclosure of insurance contracts and replaces IFRS 4, the previous accounting standard for insurance contracts. The Bank adopted IFRS 17 on a retrospective basis, restating the results from the transition date of November 1, 2022. Accordingly, results for fiscal 2023 have been restated to reflect the IFRS 17 basis of accounting for insurance contracts. Results for periods prior to November 1, 2022 continue to be presented under the IFRS 4 basis of accounting and have not been restated.</t>
    </r>
    <r>
      <rPr>
        <sz val="11"/>
        <color rgb="FF000000"/>
        <rFont val="Scotia"/>
        <family val="2"/>
      </rPr>
      <t xml:space="preserve">_x000D_
</t>
    </r>
  </si>
  <si>
    <r>
      <rPr>
        <b/>
        <sz val="11"/>
        <color rgb="FF000000"/>
        <rFont val="Scotia"/>
        <family val="2"/>
      </rPr>
      <t>The pages impacted by the adoption of IFRS 17 are summarized below</t>
    </r>
  </si>
  <si>
    <r>
      <rPr>
        <sz val="11"/>
        <color rgb="FF000000"/>
        <rFont val="Scotia"/>
        <family val="2"/>
      </rPr>
      <t xml:space="preserve">Page 1 - Highlights </t>
    </r>
    <r>
      <rPr>
        <sz val="11"/>
        <color rgb="FF000000"/>
        <rFont val="Scotia"/>
        <family val="2"/>
      </rPr>
      <t>_x000D_
Page 2 - Common Share and Other Informati</t>
    </r>
    <r>
      <rPr>
        <sz val="11"/>
        <color rgb="FF000000"/>
        <rFont val="Scotia"/>
        <family val="2"/>
      </rPr>
      <t>on_x000D_
Page 3 - Consolidated Statement of In</t>
    </r>
    <r>
      <rPr>
        <sz val="11"/>
        <color rgb="FF000000"/>
        <rFont val="Scotia"/>
        <family val="2"/>
      </rPr>
      <t>come_x000D_
Page 4 - Business Segment Performance: Canadian Ba</t>
    </r>
    <r>
      <rPr>
        <sz val="11"/>
        <color rgb="FF000000"/>
        <rFont val="Scotia"/>
        <family val="2"/>
      </rPr>
      <t>nking _x000D_
Page 5 - Business Segment Performance: International</t>
    </r>
    <r>
      <rPr>
        <sz val="11"/>
        <color rgb="FF000000"/>
        <rFont val="Scotia"/>
        <family val="2"/>
      </rPr>
      <t xml:space="preserve"> Banking_x000D_
Page 6 - Business Segment Performance: International Banking (Consta</t>
    </r>
    <r>
      <rPr>
        <sz val="11"/>
        <color rgb="FF000000"/>
        <rFont val="Scotia"/>
        <family val="2"/>
      </rPr>
      <t>nt Dollar)_x000D_
Page 9 - Business Segment Perfor</t>
    </r>
    <r>
      <rPr>
        <sz val="11"/>
        <color rgb="FF000000"/>
        <rFont val="Scotia"/>
        <family val="2"/>
      </rPr>
      <t>mance: Other_x000D_
Page 10 - Non-I</t>
    </r>
    <r>
      <rPr>
        <sz val="11"/>
        <color rgb="FF000000"/>
        <rFont val="Scotia"/>
        <family val="2"/>
      </rPr>
      <t>nterest Income_x000D_
Page 12 - Op</t>
    </r>
    <r>
      <rPr>
        <sz val="11"/>
        <color rgb="FF000000"/>
        <rFont val="Scotia"/>
        <family val="2"/>
      </rPr>
      <t>erating Expenses_x000D_
Page 13 - Consolidated Statement of Financial Position  — Asset</t>
    </r>
    <r>
      <rPr>
        <sz val="11"/>
        <color rgb="FF000000"/>
        <rFont val="Scotia"/>
        <family val="2"/>
      </rPr>
      <t>s  (Spot Balances)_x000D_
Page 14 - Consolidated Statement of Financial Position  — Liabilities and Eq</t>
    </r>
    <r>
      <rPr>
        <sz val="11"/>
        <color rgb="FF000000"/>
        <rFont val="Scotia"/>
        <family val="2"/>
      </rPr>
      <t>uity (Spot Balances)_x000D_
Page 15 -</t>
    </r>
    <r>
      <rPr>
        <sz val="11"/>
        <color rgb="FF000000"/>
        <rFont val="Scotia"/>
        <family val="2"/>
      </rPr>
      <t xml:space="preserve"> Average Balance Sheet_x000D_
Page 16 - Consolidated Statem</t>
    </r>
    <r>
      <rPr>
        <sz val="11"/>
        <color rgb="FF000000"/>
        <rFont val="Scotia"/>
        <family val="2"/>
      </rPr>
      <t>ent of Changes in Equity_x000D_
Page 17 - Consolidated Statement of Cha</t>
    </r>
    <r>
      <rPr>
        <sz val="11"/>
        <color rgb="FF000000"/>
        <rFont val="Scotia"/>
        <family val="2"/>
      </rPr>
      <t>nges in Equity (Continued)_x000D_
Page 28 - Appendix 2: International Banki</t>
    </r>
    <r>
      <rPr>
        <sz val="11"/>
        <color rgb="FF000000"/>
        <rFont val="Scotia"/>
        <family val="2"/>
      </rPr>
      <t>ng by Region — Latin America_x000D_
Page 29 - Appendix 2: International Banking by Region — Caribb</t>
    </r>
    <r>
      <rPr>
        <sz val="11"/>
        <color rgb="FF000000"/>
        <rFont val="Scotia"/>
        <family val="2"/>
      </rPr>
      <t xml:space="preserve">ean, Central America, and Asia_x000D_
Page 30 - Appendix 3: Reconciliation of non-GAAP Financial Measures — Reconciliation </t>
    </r>
    <r>
      <rPr>
        <sz val="11"/>
        <color rgb="FF000000"/>
        <rFont val="Scotia"/>
        <family val="2"/>
      </rPr>
      <t>of reported and adjusted results_x000D_
Page 31 - Appendix 3: Reconciliation of non-GAAP Financial Measures — Return on equity reported and adj</t>
    </r>
    <r>
      <rPr>
        <sz val="11"/>
        <color rgb="FF000000"/>
        <rFont val="Scotia"/>
        <family val="2"/>
      </rPr>
      <t xml:space="preserve">usted results by operating segment_x000D_
Page 32 - Appendix 3: Reconciliation of non-GAAP Financial Measures — Net </t>
    </r>
    <r>
      <rPr>
        <sz val="11"/>
        <color rgb="FF000000"/>
        <rFont val="Scotia"/>
        <family val="2"/>
      </rPr>
      <t xml:space="preserve">Interest Margin by operating segment_x000D_
Page 33- Appendix 3: Reconciliation of non-GAAP Financial Measures— Net Interest </t>
    </r>
    <r>
      <rPr>
        <sz val="11"/>
        <rFont val="Scotia"/>
        <family val="2"/>
      </rPr>
      <t>Margin by International Banking region</t>
    </r>
  </si>
  <si>
    <r>
      <rPr>
        <b/>
        <sz val="14"/>
        <color rgb="FFFFFFFF"/>
        <rFont val="Scotia"/>
        <family val="2"/>
      </rPr>
      <t>Enhanced Disclosure Task Force (EDTF) Recommendations</t>
    </r>
  </si>
  <si>
    <r>
      <rPr>
        <sz val="9"/>
        <color rgb="FF000000"/>
        <rFont val="Scotia"/>
        <family val="2"/>
      </rPr>
      <t xml:space="preserve">Below is the index of EDTF recommendations to facilitate easy reference in the Bank’s public disclosure documents available on www.scotiabank.com/investorrelations. </t>
    </r>
  </si>
  <si>
    <r>
      <rPr>
        <b/>
        <sz val="7"/>
        <color rgb="FF000000"/>
        <rFont val="Scotia"/>
        <family val="2"/>
      </rPr>
      <t>January 31, 2024 Reference Table for EDTF</t>
    </r>
  </si>
  <si>
    <r>
      <rPr>
        <b/>
        <sz val="7"/>
        <color rgb="FF000000"/>
        <rFont val="Scotia"/>
        <family val="2"/>
      </rPr>
      <t xml:space="preserve">Recommendation </t>
    </r>
  </si>
  <si>
    <r>
      <rPr>
        <b/>
        <sz val="7"/>
        <color rgb="FF000000"/>
        <rFont val="Scotia"/>
        <family val="2"/>
      </rPr>
      <t>Q1/24</t>
    </r>
  </si>
  <si>
    <r>
      <rPr>
        <b/>
        <sz val="7"/>
        <color rgb="FF000000"/>
        <rFont val="Scotia"/>
        <family val="2"/>
      </rPr>
      <t>2023 Annual Report</t>
    </r>
  </si>
  <si>
    <r>
      <rPr>
        <b/>
        <sz val="7"/>
        <color rgb="FF000000"/>
        <rFont val="Scotia"/>
        <family val="2"/>
      </rPr>
      <t>Type of Risk</t>
    </r>
  </si>
  <si>
    <r>
      <rPr>
        <b/>
        <sz val="7"/>
        <color rgb="FF000000"/>
        <rFont val="Scotia"/>
        <family val="2"/>
      </rPr>
      <t>Number</t>
    </r>
  </si>
  <si>
    <r>
      <rPr>
        <b/>
        <sz val="7"/>
        <color rgb="FF000000"/>
        <rFont val="Scotia"/>
        <family val="2"/>
      </rPr>
      <t>Disclosure</t>
    </r>
  </si>
  <si>
    <r>
      <rPr>
        <b/>
        <sz val="7"/>
        <color rgb="FF000000"/>
        <rFont val="Scotia"/>
        <family val="2"/>
      </rPr>
      <t>Quarterly Report</t>
    </r>
  </si>
  <si>
    <r>
      <rPr>
        <b/>
        <sz val="7"/>
        <color rgb="FF000000"/>
        <rFont val="Scotia"/>
        <family val="2"/>
      </rPr>
      <t xml:space="preserve">Supplementary Regulatory </t>
    </r>
    <r>
      <rPr>
        <b/>
        <sz val="7"/>
        <color rgb="FF000000"/>
        <rFont val="Scotia"/>
        <family val="2"/>
      </rPr>
      <t>_x000D_
Capital Disclosur</t>
    </r>
    <r>
      <rPr>
        <b/>
        <sz val="7"/>
        <color rgb="FF000000"/>
        <rFont val="Scotia"/>
        <family val="2"/>
      </rPr>
      <t>es</t>
    </r>
  </si>
  <si>
    <r>
      <rPr>
        <b/>
        <sz val="7"/>
        <color rgb="FF000000"/>
        <rFont val="Scotia"/>
        <family val="2"/>
      </rPr>
      <t>MD&amp;A</t>
    </r>
  </si>
  <si>
    <r>
      <rPr>
        <b/>
        <sz val="7"/>
        <color rgb="FF000000"/>
        <rFont val="Scotia"/>
        <family val="2"/>
      </rPr>
      <t xml:space="preserve">Financial </t>
    </r>
    <r>
      <rPr>
        <b/>
        <sz val="7"/>
        <color rgb="FF000000"/>
        <rFont val="Scotia"/>
        <family val="2"/>
      </rPr>
      <t>_x000D_
Statemen</t>
    </r>
    <r>
      <rPr>
        <b/>
        <sz val="7"/>
        <color rgb="FF000000"/>
        <rFont val="Scotia"/>
        <family val="2"/>
      </rPr>
      <t>ts</t>
    </r>
  </si>
  <si>
    <r>
      <rPr>
        <sz val="7"/>
        <color rgb="FF000000"/>
        <rFont val="Scotia"/>
        <family val="2"/>
      </rPr>
      <t xml:space="preserve">General </t>
    </r>
  </si>
  <si>
    <r>
      <rPr>
        <sz val="7"/>
        <color rgb="FF000000"/>
        <rFont val="Scotia"/>
        <family val="2"/>
      </rPr>
      <t xml:space="preserve">The index of risks to which the business is exposed. </t>
    </r>
  </si>
  <si>
    <r>
      <rPr>
        <sz val="7"/>
        <color rgb="FF000000"/>
        <rFont val="Scotia"/>
        <family val="2"/>
      </rPr>
      <t>The Bank's risk to terminology, measures and key parameters.</t>
    </r>
  </si>
  <si>
    <r>
      <rPr>
        <sz val="7"/>
        <color rgb="FF000000"/>
        <rFont val="Scotia"/>
        <family val="2"/>
      </rPr>
      <t>75-79</t>
    </r>
  </si>
  <si>
    <r>
      <rPr>
        <sz val="7"/>
        <color rgb="FF000000"/>
        <rFont val="Scotia"/>
        <family val="2"/>
      </rPr>
      <t xml:space="preserve">Top and emerging risks, and the changes during the reporting period. </t>
    </r>
  </si>
  <si>
    <r>
      <rPr>
        <sz val="7"/>
        <color rgb="FF000000"/>
        <rFont val="Scotia"/>
        <family val="2"/>
      </rPr>
      <t>81-82, 86-93</t>
    </r>
  </si>
  <si>
    <r>
      <rPr>
        <sz val="7"/>
        <color rgb="FF000000"/>
        <rFont val="Scotia"/>
        <family val="2"/>
      </rPr>
      <t xml:space="preserve">Discussion on the regulatory development and plans to meet new regulatory ratios. </t>
    </r>
  </si>
  <si>
    <r>
      <rPr>
        <sz val="7"/>
        <color rgb="FF000000"/>
        <rFont val="Scotia"/>
        <family val="2"/>
      </rPr>
      <t>45-48</t>
    </r>
  </si>
  <si>
    <r>
      <rPr>
        <sz val="7"/>
        <color rgb="FF000000"/>
        <rFont val="Scotia"/>
        <family val="2"/>
      </rPr>
      <t>56-59, 101-104,</t>
    </r>
    <r>
      <rPr>
        <sz val="7"/>
        <color rgb="FF000000"/>
        <rFont val="Scotia"/>
        <family val="2"/>
      </rPr>
      <t>_x000D_
117-1</t>
    </r>
    <r>
      <rPr>
        <sz val="7"/>
        <color rgb="FF000000"/>
        <rFont val="Scotia"/>
        <family val="2"/>
      </rPr>
      <t>19</t>
    </r>
  </si>
  <si>
    <r>
      <rPr>
        <sz val="7"/>
        <color rgb="FF000000"/>
        <rFont val="Scotia"/>
        <family val="2"/>
      </rPr>
      <t xml:space="preserve">Risk Governance, </t>
    </r>
    <r>
      <rPr>
        <sz val="7"/>
        <color rgb="FF000000"/>
        <rFont val="Scotia"/>
        <family val="2"/>
      </rPr>
      <t>_x000D_
Risk Management a</t>
    </r>
    <r>
      <rPr>
        <sz val="7"/>
        <color rgb="FF000000"/>
        <rFont val="Scotia"/>
        <family val="2"/>
      </rPr>
      <t>nd_x000D_
Business Mo</t>
    </r>
    <r>
      <rPr>
        <sz val="7"/>
        <color rgb="FF000000"/>
        <rFont val="Scotia"/>
        <family val="2"/>
      </rPr>
      <t xml:space="preserve">del </t>
    </r>
  </si>
  <si>
    <r>
      <rPr>
        <sz val="7"/>
        <color rgb="FF000000"/>
        <rFont val="Scotia"/>
        <family val="2"/>
      </rPr>
      <t xml:space="preserve">The Bank's Risk Governance structure. </t>
    </r>
  </si>
  <si>
    <r>
      <rPr>
        <sz val="7"/>
        <color rgb="FF000000"/>
        <rFont val="Scotia"/>
        <family val="2"/>
      </rPr>
      <t>73-75</t>
    </r>
  </si>
  <si>
    <r>
      <rPr>
        <sz val="7"/>
        <color rgb="FF000000"/>
        <rFont val="Scotia"/>
        <family val="2"/>
      </rPr>
      <t>Description of risk culture and procedures applied to support the culture.</t>
    </r>
  </si>
  <si>
    <r>
      <rPr>
        <sz val="7"/>
        <color rgb="FF000000"/>
        <rFont val="Scotia"/>
        <family val="2"/>
      </rPr>
      <t xml:space="preserve">Description of key risks from the Bank's business model. </t>
    </r>
  </si>
  <si>
    <r>
      <rPr>
        <sz val="7"/>
        <color rgb="FF000000"/>
        <rFont val="Scotia"/>
        <family val="2"/>
      </rPr>
      <t xml:space="preserve">Stress testing use within the Bank's risk governance and capital management. </t>
    </r>
  </si>
  <si>
    <r>
      <rPr>
        <sz val="7"/>
        <color rgb="FF000000"/>
        <rFont val="Scotia"/>
        <family val="2"/>
      </rPr>
      <t>76-77</t>
    </r>
  </si>
  <si>
    <r>
      <rPr>
        <sz val="7"/>
        <color rgb="FF000000"/>
        <rFont val="Scotia"/>
        <family val="2"/>
      </rPr>
      <t>Capital Adequacy and</t>
    </r>
    <r>
      <rPr>
        <sz val="7"/>
        <color rgb="FF000000"/>
        <rFont val="Scotia"/>
        <family val="2"/>
      </rPr>
      <t>_x000D_
Risk-Weighted Asse</t>
    </r>
    <r>
      <rPr>
        <sz val="7"/>
        <color rgb="FF000000"/>
        <rFont val="Scotia"/>
        <family val="2"/>
      </rPr>
      <t>ts</t>
    </r>
  </si>
  <si>
    <r>
      <rPr>
        <sz val="7"/>
        <color rgb="FF000000"/>
        <rFont val="Scotia"/>
        <family val="2"/>
      </rPr>
      <t xml:space="preserve">Pillar 1 capital requirements, and the impact for global systemically important banks. </t>
    </r>
  </si>
  <si>
    <r>
      <rPr>
        <sz val="7"/>
        <color rgb="FF000000"/>
        <rFont val="Scotia"/>
        <family val="2"/>
      </rPr>
      <t>45-47</t>
    </r>
  </si>
  <si>
    <r>
      <rPr>
        <sz val="7"/>
        <color rgb="FF000000"/>
        <rFont val="Scotia"/>
        <family val="2"/>
      </rPr>
      <t>4-5</t>
    </r>
  </si>
  <si>
    <r>
      <rPr>
        <sz val="7"/>
        <color rgb="FF000000"/>
        <rFont val="Scotia"/>
        <family val="2"/>
      </rPr>
      <t>56-59</t>
    </r>
  </si>
  <si>
    <r>
      <rPr>
        <sz val="7"/>
        <color rgb="FF000000"/>
        <rFont val="Scotia"/>
        <family val="2"/>
      </rPr>
      <t>a) Regulatory capital components.</t>
    </r>
  </si>
  <si>
    <r>
      <rPr>
        <sz val="7"/>
        <color rgb="FF000000"/>
        <rFont val="Scotia"/>
        <family val="2"/>
      </rPr>
      <t>45-56, 72</t>
    </r>
  </si>
  <si>
    <r>
      <rPr>
        <sz val="7"/>
        <color rgb="FF000000"/>
        <rFont val="Scotia"/>
        <family val="2"/>
      </rPr>
      <t>22-24</t>
    </r>
  </si>
  <si>
    <r>
      <rPr>
        <sz val="7"/>
        <color rgb="FF000000"/>
        <rFont val="Scotia"/>
        <family val="2"/>
      </rPr>
      <t>b) Reconciliation of the accounting balance sheet to the regulatory balance sheet.</t>
    </r>
  </si>
  <si>
    <r>
      <rPr>
        <sz val="7"/>
        <color rgb="FF000000"/>
        <rFont val="Scotia"/>
        <family val="2"/>
      </rPr>
      <t>19-20</t>
    </r>
  </si>
  <si>
    <r>
      <rPr>
        <sz val="7"/>
        <color rgb="FF000000"/>
        <rFont val="Scotia"/>
        <family val="2"/>
      </rPr>
      <t>Flow statement of the movements in regulatory capital since the previous reporting period,</t>
    </r>
  </si>
  <si>
    <r>
      <rPr>
        <sz val="7"/>
        <color rgb="FF000000"/>
        <rFont val="Scotia"/>
        <family val="2"/>
      </rPr>
      <t>45-46</t>
    </r>
  </si>
  <si>
    <r>
      <rPr>
        <sz val="7"/>
        <color rgb="FF000000"/>
        <rFont val="Scotia"/>
        <family val="2"/>
      </rPr>
      <t>61-62</t>
    </r>
  </si>
  <si>
    <r>
      <rPr>
        <sz val="7"/>
        <color rgb="FF000000"/>
        <rFont val="Scotia"/>
        <family val="2"/>
      </rPr>
      <t xml:space="preserve">including changes in common equity tier 1, additional tier 1 and tier 2 capital. </t>
    </r>
  </si>
  <si>
    <r>
      <rPr>
        <sz val="7"/>
        <color rgb="FF000000"/>
        <rFont val="Scotia"/>
        <family val="2"/>
      </rPr>
      <t xml:space="preserve">Discussion of targeted level of capital, and the plans on how to establish this. </t>
    </r>
  </si>
  <si>
    <r>
      <rPr>
        <sz val="7"/>
        <color rgb="FF000000"/>
        <rFont val="Scotia"/>
        <family val="2"/>
      </rPr>
      <t>Analysis of risk-weighted assets by risk type, business, and market risk RWAs.</t>
    </r>
  </si>
  <si>
    <r>
      <rPr>
        <sz val="7"/>
        <color rgb="FF000000"/>
        <rFont val="Scotia"/>
        <family val="2"/>
      </rPr>
      <t>7, 37-40, 44-61, 70-75, 79, 94, 100</t>
    </r>
  </si>
  <si>
    <r>
      <rPr>
        <sz val="7"/>
        <color rgb="FF000000"/>
        <rFont val="Scotia"/>
        <family val="2"/>
      </rPr>
      <t>64-68, 80, 127</t>
    </r>
  </si>
  <si>
    <r>
      <rPr>
        <sz val="7"/>
        <color rgb="FF000000"/>
        <rFont val="Scotia"/>
        <family val="2"/>
      </rPr>
      <t>179, 233</t>
    </r>
  </si>
  <si>
    <r>
      <rPr>
        <sz val="7"/>
        <color rgb="FF000000"/>
        <rFont val="Scotia"/>
        <family val="2"/>
      </rPr>
      <t xml:space="preserve">Analysis of the capital requirements for each Basel asset class. </t>
    </r>
  </si>
  <si>
    <r>
      <rPr>
        <sz val="7"/>
        <color rgb="FF000000"/>
        <rFont val="Scotia"/>
        <family val="2"/>
      </rPr>
      <t>17-18, 37-62, 68-75, 79, 84-87</t>
    </r>
  </si>
  <si>
    <r>
      <rPr>
        <sz val="7"/>
        <color rgb="FF000000"/>
        <rFont val="Scotia"/>
        <family val="2"/>
      </rPr>
      <t>64-68</t>
    </r>
  </si>
  <si>
    <r>
      <rPr>
        <sz val="7"/>
        <color rgb="FF000000"/>
        <rFont val="Scotia"/>
        <family val="2"/>
      </rPr>
      <t>179, 227-233</t>
    </r>
  </si>
  <si>
    <r>
      <rPr>
        <sz val="7"/>
        <color rgb="FF000000"/>
        <rFont val="Scotia"/>
        <family val="2"/>
      </rPr>
      <t>Tabulate credit risk in the Banking Book.</t>
    </r>
  </si>
  <si>
    <r>
      <rPr>
        <sz val="7"/>
        <color rgb="FF000000"/>
        <rFont val="Scotia"/>
        <family val="2"/>
      </rPr>
      <t>75-76</t>
    </r>
  </si>
  <si>
    <r>
      <rPr>
        <sz val="7"/>
        <color rgb="FF000000"/>
        <rFont val="Scotia"/>
        <family val="2"/>
      </rPr>
      <t>17-18, 37-62, 84-87</t>
    </r>
  </si>
  <si>
    <r>
      <rPr>
        <sz val="7"/>
        <color rgb="FF000000"/>
        <rFont val="Scotia"/>
        <family val="2"/>
      </rPr>
      <t>Flow statements reconciling the movements in risk-weighted assets for each risk-weighted asset type.</t>
    </r>
  </si>
  <si>
    <r>
      <rPr>
        <sz val="7"/>
        <color rgb="FF000000"/>
        <rFont val="Scotia"/>
        <family val="2"/>
      </rPr>
      <t>63, 78, 93</t>
    </r>
  </si>
  <si>
    <r>
      <rPr>
        <sz val="7"/>
        <color rgb="FF000000"/>
        <rFont val="Scotia"/>
        <family val="2"/>
      </rPr>
      <t>Discussion of Basel III Back-testing requirement including credit risk model performance and validation.</t>
    </r>
  </si>
  <si>
    <r>
      <rPr>
        <sz val="7"/>
        <color rgb="FF000000"/>
        <rFont val="Scotia"/>
        <family val="2"/>
      </rPr>
      <t>65-67</t>
    </r>
  </si>
  <si>
    <r>
      <rPr>
        <sz val="7"/>
        <color rgb="FF000000"/>
        <rFont val="Scotia"/>
        <family val="2"/>
      </rPr>
      <t xml:space="preserve">Liquidity Funding </t>
    </r>
  </si>
  <si>
    <r>
      <rPr>
        <sz val="7"/>
        <color rgb="FF000000"/>
        <rFont val="Scotia"/>
        <family val="2"/>
      </rPr>
      <t xml:space="preserve">Analysis of the Bank's liquid assets. </t>
    </r>
  </si>
  <si>
    <r>
      <rPr>
        <sz val="7"/>
        <color rgb="FF000000"/>
        <rFont val="Scotia"/>
        <family val="2"/>
      </rPr>
      <t>36-39</t>
    </r>
  </si>
  <si>
    <r>
      <rPr>
        <sz val="7"/>
        <color rgb="FF000000"/>
        <rFont val="Scotia"/>
        <family val="2"/>
      </rPr>
      <t>98-104</t>
    </r>
  </si>
  <si>
    <r>
      <rPr>
        <sz val="7"/>
        <color rgb="FF000000"/>
        <rFont val="Scotia"/>
        <family val="2"/>
      </rPr>
      <t xml:space="preserve">Encumbered and unencumbered assets analyzed by balance sheet category. </t>
    </r>
  </si>
  <si>
    <r>
      <rPr>
        <sz val="7"/>
        <color rgb="FF000000"/>
        <rFont val="Scotia"/>
        <family val="2"/>
      </rPr>
      <t>Consolidated total assets, liabilities and off-balance sheet commitments analyzed by remaining contractual maturity at the balance sheet date.</t>
    </r>
  </si>
  <si>
    <r>
      <rPr>
        <sz val="7"/>
        <color rgb="FF000000"/>
        <rFont val="Scotia"/>
        <family val="2"/>
      </rPr>
      <t>43-44</t>
    </r>
  </si>
  <si>
    <r>
      <rPr>
        <sz val="7"/>
        <color rgb="FF000000"/>
        <rFont val="Scotia"/>
        <family val="2"/>
      </rPr>
      <t>105-107</t>
    </r>
  </si>
  <si>
    <r>
      <rPr>
        <sz val="7"/>
        <color rgb="FF000000"/>
        <rFont val="Scotia"/>
        <family val="2"/>
      </rPr>
      <t xml:space="preserve">Analysis of the Bank's sources of funding and a description of the Bank's funding strategy. </t>
    </r>
  </si>
  <si>
    <r>
      <rPr>
        <sz val="7"/>
        <color rgb="FF000000"/>
        <rFont val="Scotia"/>
        <family val="2"/>
      </rPr>
      <t>41-42</t>
    </r>
  </si>
  <si>
    <r>
      <rPr>
        <sz val="7"/>
        <color rgb="FF000000"/>
        <rFont val="Scotia"/>
        <family val="2"/>
      </rPr>
      <t>104-105</t>
    </r>
  </si>
  <si>
    <r>
      <rPr>
        <sz val="7"/>
        <color rgb="FF000000"/>
        <rFont val="Scotia"/>
        <family val="2"/>
      </rPr>
      <t xml:space="preserve">Market Risk </t>
    </r>
  </si>
  <si>
    <r>
      <rPr>
        <sz val="7"/>
        <color rgb="FF000000"/>
        <rFont val="Scotia"/>
        <family val="2"/>
      </rPr>
      <t>Linkage of market risk measures for trading and non-trading portfolios and the balance sheet.</t>
    </r>
  </si>
  <si>
    <r>
      <rPr>
        <sz val="7"/>
        <color rgb="FF000000"/>
        <rFont val="Scotia"/>
        <family val="2"/>
      </rPr>
      <t>35-36</t>
    </r>
  </si>
  <si>
    <r>
      <rPr>
        <sz val="7"/>
        <color rgb="FF000000"/>
        <rFont val="Scotia"/>
        <family val="2"/>
      </rPr>
      <t>97-98</t>
    </r>
  </si>
  <si>
    <r>
      <rPr>
        <sz val="7"/>
        <color rgb="FF000000"/>
        <rFont val="Scotia"/>
        <family val="2"/>
      </rPr>
      <t xml:space="preserve">Discussion of significant trading and non-trading market risk factors. </t>
    </r>
  </si>
  <si>
    <r>
      <rPr>
        <sz val="7"/>
        <color rgb="FF000000"/>
        <rFont val="Scotia"/>
        <family val="2"/>
      </rPr>
      <t>93-98</t>
    </r>
  </si>
  <si>
    <r>
      <rPr>
        <sz val="7"/>
        <color rgb="FF000000"/>
        <rFont val="Scotia"/>
        <family val="2"/>
      </rPr>
      <t>232-233</t>
    </r>
  </si>
  <si>
    <r>
      <rPr>
        <sz val="7"/>
        <color rgb="FF000000"/>
        <rFont val="Scotia"/>
        <family val="2"/>
      </rPr>
      <t>Discussion of changes in period on period VaR results as well as VaR assumptions, limitations, backtesting and validation.</t>
    </r>
  </si>
  <si>
    <r>
      <rPr>
        <sz val="7"/>
        <color rgb="FF000000"/>
        <rFont val="Scotia"/>
        <family val="2"/>
      </rPr>
      <t>34, 77</t>
    </r>
  </si>
  <si>
    <r>
      <rPr>
        <sz val="7"/>
        <color rgb="FF000000"/>
        <rFont val="Scotia"/>
        <family val="2"/>
      </rPr>
      <t>Other risk management techniques e.g. stress tests, stressed VaR, tail risk and market liquidity horizon.</t>
    </r>
  </si>
  <si>
    <r>
      <rPr>
        <sz val="7"/>
        <color rgb="FF000000"/>
        <rFont val="Scotia"/>
        <family val="2"/>
      </rPr>
      <t xml:space="preserve">Credit Risk </t>
    </r>
  </si>
  <si>
    <r>
      <rPr>
        <sz val="7"/>
        <color rgb="FF000000"/>
        <rFont val="Scotia"/>
        <family val="2"/>
      </rPr>
      <t>Analysis of the aggregate credit risk exposures, including details of both personal and wholesale lending.</t>
    </r>
  </si>
  <si>
    <r>
      <rPr>
        <sz val="7"/>
        <color rgb="FF000000"/>
        <rFont val="Scotia"/>
        <family val="2"/>
      </rPr>
      <t>7, 37-40, 44-61, 70-75</t>
    </r>
  </si>
  <si>
    <r>
      <rPr>
        <sz val="7"/>
        <color rgb="FF000000"/>
        <rFont val="Scotia"/>
        <family val="2"/>
      </rPr>
      <t>86-93, 121-127</t>
    </r>
  </si>
  <si>
    <r>
      <rPr>
        <sz val="7"/>
        <color rgb="FF000000"/>
        <rFont val="Scotia"/>
        <family val="2"/>
      </rPr>
      <t>189-190, 229-231</t>
    </r>
  </si>
  <si>
    <r>
      <rPr>
        <sz val="7"/>
        <color rgb="FF000000"/>
        <rFont val="Scotia"/>
        <family val="2"/>
      </rPr>
      <t>Discussion of the policies for identifying impaired loans, defining impairments and renegotiated loans, and explaining loan forbearance policies.</t>
    </r>
  </si>
  <si>
    <r>
      <rPr>
        <sz val="7"/>
        <color rgb="FF000000"/>
        <rFont val="Scotia"/>
        <family val="2"/>
      </rPr>
      <t>158-160, 190</t>
    </r>
  </si>
  <si>
    <r>
      <rPr>
        <sz val="7"/>
        <color rgb="FF000000"/>
        <rFont val="Scotia"/>
        <family val="2"/>
      </rPr>
      <t xml:space="preserve">Reconciliations of the opening and closing balances of impaired loans and impairment allowances during the year. </t>
    </r>
  </si>
  <si>
    <r>
      <rPr>
        <sz val="7"/>
        <color rgb="FF000000"/>
        <rFont val="Scotia"/>
        <family val="2"/>
      </rPr>
      <t>34-35</t>
    </r>
  </si>
  <si>
    <r>
      <rPr>
        <sz val="7"/>
        <color rgb="FF000000"/>
        <rFont val="Scotia"/>
        <family val="2"/>
      </rPr>
      <t>89, 121-122, 124-125</t>
    </r>
  </si>
  <si>
    <r>
      <rPr>
        <sz val="7"/>
        <color rgb="FF000000"/>
        <rFont val="Scotia"/>
        <family val="2"/>
      </rPr>
      <t xml:space="preserve">Analysis of counterparty credit risk that arises from derivative transactions. </t>
    </r>
  </si>
  <si>
    <r>
      <rPr>
        <sz val="7"/>
        <color rgb="FF000000"/>
        <rFont val="Scotia"/>
        <family val="2"/>
      </rPr>
      <t>47, 75-76</t>
    </r>
  </si>
  <si>
    <r>
      <rPr>
        <sz val="7"/>
        <color rgb="FF000000"/>
        <rFont val="Scotia"/>
        <family val="2"/>
      </rPr>
      <t>84-85</t>
    </r>
  </si>
  <si>
    <r>
      <rPr>
        <sz val="7"/>
        <color rgb="FF000000"/>
        <rFont val="Scotia"/>
        <family val="2"/>
      </rPr>
      <t>177-180</t>
    </r>
  </si>
  <si>
    <r>
      <rPr>
        <sz val="7"/>
        <color rgb="FF000000"/>
        <rFont val="Scotia"/>
        <family val="2"/>
      </rPr>
      <t xml:space="preserve">Discussion of credit risk mitigation, including collateral held for all sources of credit risk. </t>
    </r>
  </si>
  <si>
    <r>
      <rPr>
        <sz val="7"/>
        <color rgb="FF000000"/>
        <rFont val="Scotia"/>
        <family val="2"/>
      </rPr>
      <t>84-85, 90</t>
    </r>
  </si>
  <si>
    <r>
      <rPr>
        <sz val="7"/>
        <color rgb="FF000000"/>
        <rFont val="Scotia"/>
        <family val="2"/>
      </rPr>
      <t>Other Risks</t>
    </r>
  </si>
  <si>
    <r>
      <rPr>
        <sz val="7"/>
        <color rgb="FF000000"/>
        <rFont val="Scotia"/>
        <family val="2"/>
      </rPr>
      <t xml:space="preserve">Quantified measures of the management of operational risk.  </t>
    </r>
  </si>
  <si>
    <r>
      <rPr>
        <sz val="7"/>
        <color rgb="FF000000"/>
        <rFont val="Scotia"/>
        <family val="2"/>
      </rPr>
      <t>68, 108</t>
    </r>
  </si>
  <si>
    <r>
      <rPr>
        <sz val="7"/>
        <color rgb="FF000000"/>
        <rFont val="Scotia"/>
        <family val="2"/>
      </rPr>
      <t xml:space="preserve">Discussion of publicly known risk items.  </t>
    </r>
  </si>
  <si>
    <r>
      <rPr>
        <b/>
        <sz val="14"/>
        <color rgb="FFFFFFFF"/>
        <rFont val="Scotia"/>
        <family val="2"/>
      </rPr>
      <t>Highlights</t>
    </r>
  </si>
  <si>
    <r>
      <rPr>
        <b/>
        <sz val="11"/>
        <color rgb="FF000000"/>
        <rFont val="Scotia"/>
        <family val="2"/>
      </rPr>
      <t>2024</t>
    </r>
  </si>
  <si>
    <r>
      <rPr>
        <sz val="11"/>
        <color rgb="FF000000"/>
        <rFont val="Scotia"/>
        <family val="2"/>
      </rPr>
      <t>Full Year</t>
    </r>
  </si>
  <si>
    <r>
      <rPr>
        <b/>
        <sz val="11"/>
        <color rgb="FFFF0000"/>
        <rFont val="Scotia"/>
        <family val="2"/>
      </rPr>
      <t>Operating Performance</t>
    </r>
  </si>
  <si>
    <r>
      <rPr>
        <b/>
        <sz val="11"/>
        <color rgb="FF000000"/>
        <rFont val="Scotia"/>
        <family val="2"/>
      </rPr>
      <t>Q1</t>
    </r>
  </si>
  <si>
    <r>
      <rPr>
        <sz val="11"/>
        <color rgb="FF000000"/>
        <rFont val="Scotia"/>
        <family val="2"/>
      </rPr>
      <t>Q4</t>
    </r>
  </si>
  <si>
    <r>
      <rPr>
        <sz val="11"/>
        <color rgb="FF000000"/>
        <rFont val="Scotia"/>
        <family val="2"/>
      </rPr>
      <t>Q3</t>
    </r>
  </si>
  <si>
    <r>
      <rPr>
        <sz val="11"/>
        <color rgb="FF000000"/>
        <rFont val="Scotia"/>
        <family val="2"/>
      </rPr>
      <t>Q2</t>
    </r>
  </si>
  <si>
    <r>
      <rPr>
        <sz val="11"/>
        <color rgb="FF000000"/>
        <rFont val="Scotia"/>
        <family val="2"/>
      </rPr>
      <t>Q1</t>
    </r>
  </si>
  <si>
    <r>
      <rPr>
        <b/>
        <sz val="11"/>
        <color rgb="FF000000"/>
        <rFont val="Scotia"/>
        <family val="2"/>
      </rPr>
      <t xml:space="preserve">Reported </t>
    </r>
    <r>
      <rPr>
        <i/>
        <sz val="11"/>
        <color rgb="FFFF0000"/>
        <rFont val="Scotia"/>
        <family val="2"/>
      </rPr>
      <t>($ millions)</t>
    </r>
  </si>
  <si>
    <r>
      <rPr>
        <sz val="11"/>
        <color rgb="FF000000"/>
        <rFont val="Scotia"/>
        <family val="2"/>
      </rPr>
      <t>Net income</t>
    </r>
  </si>
  <si>
    <r>
      <rPr>
        <sz val="11"/>
        <color rgb="FF000000"/>
        <rFont val="Scotia"/>
        <family val="2"/>
      </rPr>
      <t>Net income attributable to common shareholders</t>
    </r>
  </si>
  <si>
    <r>
      <rPr>
        <sz val="11"/>
        <color rgb="FF000000"/>
        <rFont val="Scotia"/>
        <family val="2"/>
      </rPr>
      <t>EPS ($) — Basic</t>
    </r>
  </si>
  <si>
    <r>
      <rPr>
        <sz val="11"/>
        <color rgb="FFFFFFFF"/>
        <rFont val="Scotia"/>
        <family val="2"/>
      </rPr>
      <t>EPS ($)</t>
    </r>
    <r>
      <rPr>
        <sz val="11"/>
        <color rgb="FF000000"/>
        <rFont val="Scotia"/>
        <family val="2"/>
      </rPr>
      <t xml:space="preserve"> — Diluted</t>
    </r>
  </si>
  <si>
    <t>ROE (%)⁽¹⁾</t>
  </si>
  <si>
    <t>Net interest margin (%)⁽²⁾</t>
  </si>
  <si>
    <t>Productivity ratio (%)⁽¹⁾</t>
  </si>
  <si>
    <t>Effective tax rate (%)⁽¹⁾</t>
  </si>
  <si>
    <r>
      <rPr>
        <b/>
        <sz val="11"/>
        <color rgb="FF000000"/>
        <rFont val="Scotia"/>
        <family val="2"/>
      </rPr>
      <t>Adjusted</t>
    </r>
    <r>
      <rPr>
        <i/>
        <sz val="11"/>
        <color rgb="FFFF0000"/>
        <rFont val="Scotia"/>
        <family val="2"/>
      </rPr>
      <t xml:space="preserve"> ($ millions)</t>
    </r>
    <r>
      <rPr>
        <b/>
        <sz val="11"/>
        <color rgb="FF000000"/>
        <rFont val="Scotia"/>
        <family val="2"/>
      </rPr>
      <t>⁽²⁾</t>
    </r>
  </si>
  <si>
    <r>
      <rPr>
        <sz val="11"/>
        <color rgb="FF000000"/>
        <rFont val="Scotia"/>
        <family val="2"/>
      </rPr>
      <t>Net income attributable to common shareholders (Diluted)</t>
    </r>
  </si>
  <si>
    <r>
      <rPr>
        <sz val="11"/>
        <color rgb="FF000000"/>
        <rFont val="Scotia"/>
        <family val="2"/>
      </rPr>
      <t>EPS ($) — Diluted</t>
    </r>
  </si>
  <si>
    <t>ROE (%)</t>
  </si>
  <si>
    <t xml:space="preserve">Productivity ratio (%) </t>
  </si>
  <si>
    <t>Effective tax rate (%)</t>
  </si>
  <si>
    <r>
      <rPr>
        <b/>
        <sz val="11"/>
        <color rgb="FFFF0000"/>
        <rFont val="Scotia"/>
        <family val="2"/>
      </rPr>
      <t>Balance Sheet</t>
    </r>
    <r>
      <rPr>
        <i/>
        <sz val="11"/>
        <color rgb="FFFF0000"/>
        <rFont val="Scotia"/>
        <family val="2"/>
      </rPr>
      <t xml:space="preserve"> ($ billions)</t>
    </r>
  </si>
  <si>
    <r>
      <rPr>
        <sz val="11"/>
        <color rgb="FF000000"/>
        <rFont val="Scotia"/>
        <family val="2"/>
      </rPr>
      <t xml:space="preserve">Total assets </t>
    </r>
  </si>
  <si>
    <r>
      <rPr>
        <sz val="11"/>
        <color rgb="FF000000"/>
        <rFont val="Scotia"/>
        <family val="2"/>
      </rPr>
      <t>Net loans and acceptances</t>
    </r>
  </si>
  <si>
    <r>
      <rPr>
        <sz val="11"/>
        <color rgb="FF000000"/>
        <rFont val="Scotia"/>
        <family val="2"/>
      </rPr>
      <t>Deposits</t>
    </r>
  </si>
  <si>
    <r>
      <rPr>
        <sz val="11"/>
        <color rgb="FF000000"/>
        <rFont val="Scotia"/>
        <family val="2"/>
      </rPr>
      <t>Common shareholders' equity</t>
    </r>
  </si>
  <si>
    <r>
      <rPr>
        <b/>
        <sz val="11"/>
        <color rgb="FFFF0000"/>
        <rFont val="Scotia"/>
        <family val="2"/>
      </rPr>
      <t>Credit Quality</t>
    </r>
  </si>
  <si>
    <r>
      <rPr>
        <sz val="11"/>
        <color rgb="FF000000"/>
        <rFont val="Scotia"/>
        <family val="2"/>
      </rPr>
      <t>Gross impaired loans</t>
    </r>
  </si>
  <si>
    <t>—  % of loans and acceptances⁽¹⁾</t>
  </si>
  <si>
    <r>
      <rPr>
        <sz val="11"/>
        <color rgb="FF000000"/>
        <rFont val="Scotia"/>
        <family val="2"/>
      </rPr>
      <t>Net impaired loans ($ millions)</t>
    </r>
  </si>
  <si>
    <t xml:space="preserve">—  % of loans and acceptances⁽¹⁾ </t>
  </si>
  <si>
    <r>
      <rPr>
        <sz val="11"/>
        <color rgb="FF000000"/>
        <rFont val="Scotia"/>
        <family val="2"/>
      </rPr>
      <t>Allowance for credit losses ($ millions)⁽³⁾</t>
    </r>
  </si>
  <si>
    <t>Net write-offs as a % of average net loans and acceptances⁽¹⁾</t>
  </si>
  <si>
    <r>
      <rPr>
        <sz val="11"/>
        <color rgb="FF000000"/>
        <rFont val="Scotia"/>
        <family val="2"/>
      </rPr>
      <t>Provision for credit losses (PCL) ($ millions)⁽⁴⁾</t>
    </r>
  </si>
  <si>
    <r>
      <rPr>
        <sz val="11"/>
        <color rgb="FF000000"/>
        <rFont val="Scotia"/>
        <family val="2"/>
      </rPr>
      <t>PCL on loans and acceptances ($ millions)⁽⁵⁾</t>
    </r>
  </si>
  <si>
    <t>PCL as % of average net loans and acceptances⁽¹⁾⁽⁵⁾</t>
  </si>
  <si>
    <t>PCL on impaired loans as % of average net loans and acceptances⁽¹⁾⁽⁵⁾</t>
  </si>
  <si>
    <r>
      <rPr>
        <b/>
        <sz val="11"/>
        <color rgb="FFFF0000"/>
        <rFont val="Scotia"/>
        <family val="2"/>
      </rPr>
      <t>Capital and Liquidity Measures</t>
    </r>
  </si>
  <si>
    <t>CET1 capital ratio (%)⁽⁶⁾</t>
  </si>
  <si>
    <t>Tier 1 capital ratio (%)⁽⁶⁾</t>
  </si>
  <si>
    <t>Total capital ratio (%)⁽⁶⁾</t>
  </si>
  <si>
    <t>Leverage ratio (%)⁽⁷⁾</t>
  </si>
  <si>
    <r>
      <rPr>
        <sz val="11"/>
        <color rgb="FF000000"/>
        <rFont val="Scotia"/>
        <family val="2"/>
      </rPr>
      <t>CET1 risk-weighted assets ($ millions)⁽⁶⁾</t>
    </r>
  </si>
  <si>
    <t>Net stable funding ratio (NSFR) (%)⁽⁸⁾</t>
  </si>
  <si>
    <t>Liquidity coverage ratio (%)⁽⁹⁾</t>
  </si>
  <si>
    <t>Total Loss Absorbing Capacity (TLAC) (as a % of leverage exposure)⁽¹⁰⁾</t>
  </si>
  <si>
    <t>TLAC (as a % of risk-weighted assets adjusted as permitted under the TLAC regime)⁽¹⁰⁾</t>
  </si>
  <si>
    <r>
      <rPr>
        <sz val="6"/>
        <color rgb="FF000000"/>
        <rFont val="Scotia"/>
        <family val="2"/>
      </rPr>
      <t xml:space="preserve">(1) Refer to page 50 of the Q1 2024 Quarterly Report to Shareholders, available on http://www.sedarplus.ca, for an explanation of the composition of the measure. Such explanation is incorporated by reference hereto. </t>
    </r>
  </si>
  <si>
    <r>
      <rPr>
        <sz val="6"/>
        <color rgb="FF000000"/>
        <rFont val="Scotia"/>
        <family val="2"/>
      </rPr>
      <t>(2) Refer to non-GAAP measures on page 5 of the Q1 2024 Quarterly Report to Shareholders, available on http://www.sedarplus.ca for the description of the measure. Refer to Appendix 3 of the Supplementary Financial Information Report for reconciliation.</t>
    </r>
  </si>
  <si>
    <r>
      <rPr>
        <sz val="6"/>
        <color rgb="FF000000"/>
        <rFont val="Scotia"/>
        <family val="2"/>
      </rPr>
      <t>(3) Includes allowance for credit losses on all financial assets - loans, acceptances, off-balance sheet exposures and other financial assets.</t>
    </r>
  </si>
  <si>
    <r>
      <rPr>
        <sz val="6"/>
        <color rgb="FF000000"/>
        <rFont val="Scotia"/>
        <family val="2"/>
      </rPr>
      <t>(4) Includes provision for credit losses on all financial assets - loans, acceptances, off-balance sheet exposures and other financial assets.</t>
    </r>
  </si>
  <si>
    <r>
      <rPr>
        <sz val="6"/>
        <color rgb="FF000000"/>
        <rFont val="Scotia"/>
        <family val="2"/>
      </rPr>
      <t>(5) Includes provision for credit losses on certain financial assets - loans, acceptances and off-balance sheet exposures.</t>
    </r>
  </si>
  <si>
    <r>
      <rPr>
        <sz val="6"/>
        <color rgb="FF000000"/>
        <rFont val="Scotia"/>
        <family val="2"/>
      </rPr>
      <t>(6) Effective Q1 2024, regulatory capital ratios are based on Revised Basel III requirements as determined in accordance with OSFI Guideline - Capital Addequacy Requirements (November 2023).  Effective Q2 2023, regulatory capital ratios were based on Revised Basel III requirements as determined in accordance with OSFI Guideline - Capital Adequacy Requirements (February 2023).  Prior period regulatory capital ratios were prepared in accordance with OSFI Guideline - Capital Adequacy Requirements (November 2018).</t>
    </r>
  </si>
  <si>
    <r>
      <rPr>
        <sz val="6"/>
        <color rgb="FF000000"/>
        <rFont val="Scotia"/>
        <family val="2"/>
      </rPr>
      <t>(7)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</si>
  <si>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6"/>
        <color rgb="FF000000"/>
        <rFont val="Scotia"/>
        <family val="2"/>
      </rPr>
      <t>(8) This measure has been disclosed in this document in accordance with OSFI Guideline - Public Disclosure Requirements for Domestic Systemically Important Banks on  Net Stable Funding Ratio Disclosure Requirements (January 2021).</t>
    </r>
  </si>
  <si>
    <r>
      <rPr>
        <sz val="6"/>
        <color rgb="FF000000"/>
        <rFont val="Scotia"/>
        <family val="2"/>
      </rPr>
      <t xml:space="preserve">(9) This measure has been disclosed in this document in accordance with OSFI Guideline - Public Disclosure Requirements for Domestic Systemically Important Banks on Liquidity Coverage Ratio (April 2015) </t>
    </r>
  </si>
  <si>
    <r>
      <rPr>
        <sz val="6"/>
        <color rgb="FF000000"/>
        <rFont val="Scotia"/>
        <family val="2"/>
      </rPr>
      <t>(10) This measure has been disclosed in this document in accordance with OSFI Guideline – Total Loss Absorbing Capacity (September 2018).</t>
    </r>
  </si>
  <si>
    <r>
      <rPr>
        <b/>
        <sz val="14"/>
        <color rgb="FFFFFFFF"/>
        <rFont val="Scotia"/>
        <family val="2"/>
      </rPr>
      <t>Common Share and Other Information</t>
    </r>
  </si>
  <si>
    <r>
      <rPr>
        <b/>
        <sz val="11"/>
        <color rgb="FFFF0000"/>
        <rFont val="Scotia"/>
        <family val="2"/>
      </rPr>
      <t>Valuation</t>
    </r>
  </si>
  <si>
    <r>
      <rPr>
        <sz val="11"/>
        <color rgb="FF000000"/>
        <rFont val="Scotia"/>
        <family val="2"/>
      </rPr>
      <t>Book value per common share ($)⁽¹⁾</t>
    </r>
  </si>
  <si>
    <r>
      <rPr>
        <sz val="11"/>
        <color rgb="FF000000"/>
        <rFont val="Scotia"/>
        <family val="2"/>
      </rPr>
      <t>Share price ($)</t>
    </r>
  </si>
  <si>
    <r>
      <rPr>
        <sz val="11"/>
        <color rgb="FF000000"/>
        <rFont val="Scotia"/>
        <family val="2"/>
      </rPr>
      <t>— High</t>
    </r>
  </si>
  <si>
    <r>
      <rPr>
        <sz val="11"/>
        <color rgb="FF000000"/>
        <rFont val="Scotia"/>
        <family val="2"/>
      </rPr>
      <t>— Low</t>
    </r>
  </si>
  <si>
    <r>
      <rPr>
        <sz val="11"/>
        <color rgb="FF000000"/>
        <rFont val="Scotia"/>
        <family val="2"/>
      </rPr>
      <t>— Close</t>
    </r>
  </si>
  <si>
    <t>Share price (closing) as % of book value⁽¹⁾</t>
  </si>
  <si>
    <r>
      <rPr>
        <sz val="11"/>
        <color rgb="FF000000"/>
        <rFont val="Scotia"/>
        <family val="2"/>
      </rPr>
      <t>Price (closing)/earnings ratio (X)⁽¹⁾⁽²⁾</t>
    </r>
  </si>
  <si>
    <r>
      <rPr>
        <sz val="11"/>
        <color rgb="FF000000"/>
        <rFont val="Scotia"/>
        <family val="2"/>
      </rPr>
      <t xml:space="preserve">Market capitalization </t>
    </r>
    <r>
      <rPr>
        <i/>
        <sz val="11"/>
        <color rgb="FFFF0000"/>
        <rFont val="Scotia"/>
        <family val="2"/>
      </rPr>
      <t>($ millions)</t>
    </r>
  </si>
  <si>
    <r>
      <rPr>
        <b/>
        <sz val="11"/>
        <color rgb="FFFF0000"/>
        <rFont val="Scotia"/>
        <family val="2"/>
      </rPr>
      <t>Dividends</t>
    </r>
  </si>
  <si>
    <r>
      <rPr>
        <sz val="11"/>
        <color rgb="FF000000"/>
        <rFont val="Scotia"/>
        <family val="2"/>
      </rPr>
      <t xml:space="preserve">Common dividends paid </t>
    </r>
    <r>
      <rPr>
        <i/>
        <sz val="11"/>
        <color rgb="FFFF0000"/>
        <rFont val="Scotia"/>
        <family val="2"/>
      </rPr>
      <t>($ millions)</t>
    </r>
  </si>
  <si>
    <r>
      <rPr>
        <sz val="11"/>
        <color rgb="FF000000"/>
        <rFont val="Scotia"/>
        <family val="2"/>
      </rPr>
      <t>Common dividends/share ($)</t>
    </r>
  </si>
  <si>
    <r>
      <rPr>
        <b/>
        <sz val="11"/>
        <color rgb="FFFF0000"/>
        <rFont val="Scotia"/>
        <family val="2"/>
      </rPr>
      <t>Shares</t>
    </r>
  </si>
  <si>
    <r>
      <rPr>
        <sz val="11"/>
        <color rgb="FF000000"/>
        <rFont val="Scotia"/>
        <family val="2"/>
      </rPr>
      <t xml:space="preserve">Number of common shares outstanding at period end </t>
    </r>
    <r>
      <rPr>
        <i/>
        <sz val="11"/>
        <color rgb="FFFF0000"/>
        <rFont val="Scotia"/>
        <family val="2"/>
      </rPr>
      <t>(millions)</t>
    </r>
  </si>
  <si>
    <r>
      <rPr>
        <sz val="11"/>
        <color rgb="FF000000"/>
        <rFont val="Scotia"/>
        <family val="2"/>
      </rPr>
      <t>Average number of common shares outstanding</t>
    </r>
    <r>
      <rPr>
        <i/>
        <sz val="11"/>
        <color rgb="FFFF0000"/>
        <rFont val="Scotia"/>
        <family val="2"/>
      </rPr>
      <t xml:space="preserve"> (millions)</t>
    </r>
  </si>
  <si>
    <r>
      <rPr>
        <sz val="11"/>
        <color rgb="FF000000"/>
        <rFont val="Scotia"/>
        <family val="2"/>
      </rPr>
      <t>— Basic</t>
    </r>
  </si>
  <si>
    <r>
      <rPr>
        <sz val="11"/>
        <color rgb="FF000000"/>
        <rFont val="Scotia"/>
        <family val="2"/>
      </rPr>
      <t xml:space="preserve">— Diluted </t>
    </r>
  </si>
  <si>
    <r>
      <rPr>
        <b/>
        <sz val="11"/>
        <color rgb="FFFF0000"/>
        <rFont val="Scotia"/>
        <family val="2"/>
      </rPr>
      <t>Other Information⁽³⁾</t>
    </r>
  </si>
  <si>
    <r>
      <rPr>
        <sz val="11"/>
        <color rgb="FF000000"/>
        <rFont val="Scotia"/>
        <family val="2"/>
      </rPr>
      <t>Employees⁽⁴⁾</t>
    </r>
  </si>
  <si>
    <r>
      <rPr>
        <sz val="11"/>
        <color rgb="FF000000"/>
        <rFont val="Scotia"/>
        <family val="2"/>
      </rPr>
      <t>Branches and offices</t>
    </r>
  </si>
  <si>
    <r>
      <rPr>
        <sz val="11"/>
        <color rgb="FF000000"/>
        <rFont val="Scotia"/>
        <family val="2"/>
      </rPr>
      <t>ABMs</t>
    </r>
  </si>
  <si>
    <r>
      <rPr>
        <b/>
        <sz val="11"/>
        <color rgb="FFFF0000"/>
        <rFont val="Scotia"/>
        <family val="2"/>
      </rPr>
      <t>Legacy Senior Debt Credit Ratings</t>
    </r>
  </si>
  <si>
    <r>
      <rPr>
        <sz val="11"/>
        <color rgb="FF000000"/>
        <rFont val="Scotia"/>
        <family val="2"/>
      </rPr>
      <t>Moody's⁽⁵⁾</t>
    </r>
  </si>
  <si>
    <r>
      <rPr>
        <b/>
        <sz val="11"/>
        <color rgb="FF000000"/>
        <rFont val="Scotia"/>
        <family val="2"/>
      </rPr>
      <t xml:space="preserve"> Aa2 </t>
    </r>
  </si>
  <si>
    <r>
      <rPr>
        <sz val="11"/>
        <color rgb="FF000000"/>
        <rFont val="Scotia"/>
        <family val="2"/>
      </rPr>
      <t xml:space="preserve"> Aa2 </t>
    </r>
  </si>
  <si>
    <r>
      <rPr>
        <sz val="11"/>
        <color rgb="FF000000"/>
        <rFont val="Scotia"/>
        <family val="2"/>
      </rPr>
      <t>Standard &amp; Poor's⁽⁵⁾</t>
    </r>
  </si>
  <si>
    <r>
      <rPr>
        <b/>
        <sz val="11"/>
        <color rgb="FF000000"/>
        <rFont val="Scotia"/>
        <family val="2"/>
      </rPr>
      <t xml:space="preserve"> A+ </t>
    </r>
  </si>
  <si>
    <r>
      <rPr>
        <sz val="11"/>
        <color rgb="FF000000"/>
        <rFont val="Scotia"/>
        <family val="2"/>
      </rPr>
      <t xml:space="preserve"> A+ </t>
    </r>
  </si>
  <si>
    <r>
      <rPr>
        <sz val="11"/>
        <color rgb="FF000000"/>
        <rFont val="Scotia"/>
        <family val="2"/>
      </rPr>
      <t>Fitch⁽⁵⁾</t>
    </r>
  </si>
  <si>
    <r>
      <rPr>
        <b/>
        <sz val="11"/>
        <color rgb="FF000000"/>
        <rFont val="Scotia"/>
        <family val="2"/>
      </rPr>
      <t xml:space="preserve"> AA </t>
    </r>
  </si>
  <si>
    <r>
      <rPr>
        <sz val="11"/>
        <color rgb="FF000000"/>
        <rFont val="Scotia"/>
        <family val="2"/>
      </rPr>
      <t xml:space="preserve"> AA </t>
    </r>
  </si>
  <si>
    <r>
      <rPr>
        <sz val="11"/>
        <color rgb="FF000000"/>
        <rFont val="Scotia"/>
        <family val="2"/>
      </rPr>
      <t>DBRS⁽⁵⁾</t>
    </r>
  </si>
  <si>
    <r>
      <rPr>
        <sz val="7"/>
        <color rgb="FF000000"/>
        <rFont val="Scotia"/>
        <family val="2"/>
      </rPr>
      <t xml:space="preserve">(1) Refer to page 50 of the Q1 2024 Quarterly Report to Shareholders, available on http://www.sedarplus.ca, for an explanation of the composition of the measure. Such explanation is incorporated by reference hereto. </t>
    </r>
  </si>
  <si>
    <r>
      <rPr>
        <sz val="7"/>
        <color rgb="FF000000"/>
        <rFont val="Scotia"/>
        <family val="2"/>
      </rPr>
      <t>(2) Based on trailing 4 quarters' EPS.</t>
    </r>
  </si>
  <si>
    <r>
      <rPr>
        <sz val="7"/>
        <color rgb="FF000000"/>
        <rFont val="Scotia"/>
        <family val="2"/>
      </rPr>
      <t>(3)</t>
    </r>
    <r>
      <rPr>
        <vertAlign val="superscript"/>
        <sz val="7"/>
        <color rgb="FF000000"/>
        <rFont val="Scotia"/>
        <family val="2"/>
      </rPr>
      <t xml:space="preserve"> </t>
    </r>
    <r>
      <rPr>
        <sz val="7"/>
        <color rgb="FF000000"/>
        <rFont val="Scotia"/>
        <family val="2"/>
      </rPr>
      <t>Excludes affiliates.</t>
    </r>
  </si>
  <si>
    <r>
      <rPr>
        <sz val="7"/>
        <color rgb="FF000000"/>
        <rFont val="Scotia"/>
        <family val="2"/>
      </rPr>
      <t xml:space="preserve">(4) Employees are reported on a full-time equivalent basis. </t>
    </r>
  </si>
  <si>
    <r>
      <rPr>
        <sz val="7"/>
        <color rgb="FF000000"/>
        <rFont val="Scotia"/>
        <family val="2"/>
      </rPr>
      <t xml:space="preserve">(5) As of January 31, 2024, outlook is Stable (Moody's, Standard &amp; Poor's, DBRS and Fitch). </t>
    </r>
  </si>
  <si>
    <r>
      <rPr>
        <b/>
        <sz val="14"/>
        <color rgb="FFFFFFFF"/>
        <rFont val="Scotia"/>
        <family val="2"/>
      </rPr>
      <t>Consolidated Statement of Income</t>
    </r>
  </si>
  <si>
    <r>
      <rPr>
        <i/>
        <sz val="11"/>
        <color rgb="FFFF0000"/>
        <rFont val="Scotia"/>
        <family val="2"/>
      </rPr>
      <t xml:space="preserve">($ millions) </t>
    </r>
  </si>
  <si>
    <r>
      <rPr>
        <sz val="11"/>
        <color rgb="FF000000"/>
        <rFont val="Scotia"/>
        <family val="2"/>
      </rPr>
      <t>Interest income</t>
    </r>
  </si>
  <si>
    <r>
      <rPr>
        <sz val="11"/>
        <color rgb="FF000000"/>
        <rFont val="Scotia"/>
        <family val="2"/>
      </rPr>
      <t xml:space="preserve">Interest expense </t>
    </r>
  </si>
  <si>
    <r>
      <rPr>
        <b/>
        <sz val="11"/>
        <color rgb="FF000000"/>
        <rFont val="Scotia"/>
        <family val="2"/>
      </rPr>
      <t xml:space="preserve">Net interest income </t>
    </r>
  </si>
  <si>
    <r>
      <rPr>
        <sz val="11"/>
        <color rgb="FF000000"/>
        <rFont val="Scotia"/>
        <family val="2"/>
      </rPr>
      <t>Non-interest income</t>
    </r>
  </si>
  <si>
    <r>
      <rPr>
        <b/>
        <sz val="11"/>
        <color rgb="FF000000"/>
        <rFont val="Scotia"/>
        <family val="2"/>
      </rPr>
      <t xml:space="preserve">Total revenue </t>
    </r>
  </si>
  <si>
    <r>
      <rPr>
        <sz val="11"/>
        <color rgb="FF000000"/>
        <rFont val="Scotia"/>
        <family val="2"/>
      </rPr>
      <t>Provision for credit losses</t>
    </r>
  </si>
  <si>
    <r>
      <rPr>
        <sz val="11"/>
        <color rgb="FF000000"/>
        <rFont val="Scotia"/>
        <family val="2"/>
      </rPr>
      <t>Total non-interest expenses</t>
    </r>
  </si>
  <si>
    <r>
      <rPr>
        <b/>
        <sz val="11"/>
        <color rgb="FF000000"/>
        <rFont val="Scotia"/>
        <family val="2"/>
      </rPr>
      <t>Income before taxes</t>
    </r>
  </si>
  <si>
    <r>
      <rPr>
        <sz val="11"/>
        <color rgb="FF000000"/>
        <rFont val="Scotia"/>
        <family val="2"/>
      </rPr>
      <t>Income tax expense</t>
    </r>
  </si>
  <si>
    <r>
      <rPr>
        <b/>
        <sz val="11"/>
        <color rgb="FF000000"/>
        <rFont val="Scotia"/>
        <family val="2"/>
      </rPr>
      <t xml:space="preserve">Reported net income  </t>
    </r>
  </si>
  <si>
    <r>
      <rPr>
        <sz val="11"/>
        <color rgb="FF000000"/>
        <rFont val="Scotia"/>
        <family val="2"/>
      </rPr>
      <t>Adjusting items (after tax)⁽¹⁾</t>
    </r>
  </si>
  <si>
    <r>
      <rPr>
        <b/>
        <sz val="11"/>
        <color rgb="FF000000"/>
        <rFont val="Scotia"/>
        <family val="2"/>
      </rPr>
      <t>Adjusted net income⁽¹⁾</t>
    </r>
  </si>
  <si>
    <r>
      <rPr>
        <sz val="11"/>
        <color rgb="FF000000"/>
        <rFont val="Scotia"/>
        <family val="2"/>
      </rPr>
      <t>Reported net income attributable to NCI in subsidiaries</t>
    </r>
  </si>
  <si>
    <r>
      <rPr>
        <sz val="11"/>
        <color rgb="FF000000"/>
        <rFont val="Scotia"/>
        <family val="2"/>
      </rPr>
      <t>Adjusted net income attributable to NCI in subsidiaries⁽¹⁾</t>
    </r>
  </si>
  <si>
    <r>
      <rPr>
        <sz val="11"/>
        <color rgb="FF000000"/>
        <rFont val="Scotia"/>
        <family val="2"/>
      </rPr>
      <t>Reported net income attributable to equity holders of the Bank</t>
    </r>
  </si>
  <si>
    <r>
      <rPr>
        <sz val="11"/>
        <color rgb="FF000000"/>
        <rFont val="Scotia"/>
        <family val="2"/>
      </rPr>
      <t>Preferred shareholders</t>
    </r>
  </si>
  <si>
    <r>
      <rPr>
        <sz val="11"/>
        <color rgb="FF000000"/>
        <rFont val="Scotia"/>
        <family val="2"/>
      </rPr>
      <t xml:space="preserve">Common shareholders </t>
    </r>
  </si>
  <si>
    <r>
      <rPr>
        <sz val="11"/>
        <color rgb="FF000000"/>
        <rFont val="Scotia"/>
        <family val="2"/>
      </rPr>
      <t>Adjusted net income attributable to equity holders of the Bank⁽¹⁾</t>
    </r>
  </si>
  <si>
    <r>
      <rPr>
        <sz val="11"/>
        <color rgb="FF000000"/>
        <rFont val="Scotia"/>
        <family val="2"/>
      </rPr>
      <t>Adjusted net income attributable to common shareholders⁽¹⁾</t>
    </r>
  </si>
  <si>
    <r>
      <rPr>
        <sz val="11"/>
        <color rgb="FF000000"/>
        <rFont val="Scotia"/>
        <family val="2"/>
      </rPr>
      <t>Adjusted diluted impact of share-based payment options and others⁽¹⁾⁽²⁾</t>
    </r>
  </si>
  <si>
    <r>
      <rPr>
        <b/>
        <sz val="11"/>
        <color rgb="FF000000"/>
        <rFont val="Scotia"/>
        <family val="2"/>
      </rPr>
      <t>Adjusted net income attributable to common shareholders (Diluted)⁽¹⁾</t>
    </r>
  </si>
  <si>
    <r>
      <rPr>
        <sz val="7"/>
        <color rgb="FF000000"/>
        <rFont val="Scotia"/>
        <family val="2"/>
      </rPr>
      <t>(1) Refer to non-GAAP Measures on Notes Pages 1-2 of the Supplementary Financial Information Report for the description of the adjusting items. Refer to Appendix 3 of the Supplementary Financial Information Report for reconciliation.</t>
    </r>
  </si>
  <si>
    <r>
      <rPr>
        <sz val="7"/>
        <color rgb="FF000000"/>
        <rFont val="Scotia"/>
        <family val="2"/>
      </rPr>
      <t>(2) The quarterly adjustments may not sum to the full year adjustment resulting from timing differences of the calculations.</t>
    </r>
  </si>
  <si>
    <r>
      <rPr>
        <b/>
        <sz val="14"/>
        <color rgb="FFFFFFFF"/>
        <rFont val="Scotia"/>
        <family val="2"/>
      </rPr>
      <t>Business Segment Performance: Canadian Banking</t>
    </r>
  </si>
  <si>
    <r>
      <rPr>
        <b/>
        <sz val="11"/>
        <color rgb="FFFF0000"/>
        <rFont val="Scotia"/>
        <family val="2"/>
      </rPr>
      <t>Income Statement — Taxable Equivalent Basis</t>
    </r>
    <r>
      <rPr>
        <b/>
        <i/>
        <sz val="11"/>
        <color rgb="FFFF0000"/>
        <rFont val="Scotia"/>
        <family val="2"/>
      </rPr>
      <t xml:space="preserve"> </t>
    </r>
    <r>
      <rPr>
        <i/>
        <sz val="11"/>
        <color rgb="FFFF0000"/>
        <rFont val="Scotia"/>
        <family val="2"/>
      </rPr>
      <t xml:space="preserve">($ millions) </t>
    </r>
  </si>
  <si>
    <r>
      <rPr>
        <sz val="11"/>
        <color rgb="FF000000"/>
        <rFont val="Scotia"/>
        <family val="2"/>
      </rPr>
      <t>Net interest income (TEB)</t>
    </r>
  </si>
  <si>
    <r>
      <rPr>
        <sz val="11"/>
        <color rgb="FF000000"/>
        <rFont val="Scotia"/>
        <family val="2"/>
      </rPr>
      <t>Non-interest income (TEB)</t>
    </r>
  </si>
  <si>
    <r>
      <rPr>
        <sz val="11"/>
        <color rgb="FF000000"/>
        <rFont val="Scotia"/>
        <family val="2"/>
      </rPr>
      <t>Net fee and commission revenues</t>
    </r>
  </si>
  <si>
    <r>
      <rPr>
        <sz val="11"/>
        <color rgb="FF000000"/>
        <rFont val="Scotia"/>
        <family val="2"/>
      </rPr>
      <t>Net income (loss) from investments in associated corporations</t>
    </r>
  </si>
  <si>
    <r>
      <rPr>
        <sz val="11"/>
        <color rgb="FF000000"/>
        <rFont val="Scotia"/>
        <family val="2"/>
      </rPr>
      <t>Other operating income (TEB)</t>
    </r>
  </si>
  <si>
    <r>
      <rPr>
        <b/>
        <sz val="11"/>
        <color rgb="FF000000"/>
        <rFont val="Scotia"/>
        <family val="2"/>
      </rPr>
      <t>Total revenue (TEB)</t>
    </r>
  </si>
  <si>
    <r>
      <rPr>
        <sz val="11"/>
        <color rgb="FF000000"/>
        <rFont val="Scotia"/>
        <family val="2"/>
      </rPr>
      <t>Provision for credit losses — Charge/(Recovery)</t>
    </r>
  </si>
  <si>
    <r>
      <rPr>
        <sz val="11"/>
        <color rgb="FF000000"/>
        <rFont val="Scotia"/>
        <family val="2"/>
      </rPr>
      <t>Non-interest expenses</t>
    </r>
  </si>
  <si>
    <r>
      <rPr>
        <sz val="11"/>
        <color rgb="FF000000"/>
        <rFont val="Scotia"/>
        <family val="2"/>
      </rPr>
      <t xml:space="preserve">Income tax expense (TEB) </t>
    </r>
  </si>
  <si>
    <r>
      <rPr>
        <b/>
        <sz val="11"/>
        <color rgb="FF000000"/>
        <rFont val="Scotia"/>
        <family val="2"/>
      </rPr>
      <t>Reported net income</t>
    </r>
  </si>
  <si>
    <r>
      <rPr>
        <sz val="11"/>
        <color rgb="FF000000"/>
        <rFont val="Scotia"/>
        <family val="2"/>
      </rPr>
      <t>Adjusting items (after-tax)⁽¹⁾</t>
    </r>
  </si>
  <si>
    <r>
      <rPr>
        <b/>
        <sz val="11"/>
        <color rgb="FF000000"/>
        <rFont val="Scotia"/>
        <family val="2"/>
      </rPr>
      <t>Reported net income attributable to equity holders of the Bank</t>
    </r>
  </si>
  <si>
    <r>
      <rPr>
        <b/>
        <sz val="11"/>
        <color rgb="FF000000"/>
        <rFont val="Scotia"/>
        <family val="2"/>
      </rPr>
      <t>Adjusted net income attributable to equity holders of the Bank⁽¹⁾</t>
    </r>
  </si>
  <si>
    <r>
      <rPr>
        <b/>
        <sz val="11"/>
        <color rgb="FFFF0000"/>
        <rFont val="Scotia"/>
        <family val="2"/>
      </rPr>
      <t>Profitability Measurements</t>
    </r>
  </si>
  <si>
    <r>
      <rPr>
        <sz val="11"/>
        <color rgb="FF000000"/>
        <rFont val="Scotia"/>
        <family val="2"/>
      </rPr>
      <t>Net interest margin⁽²⁾</t>
    </r>
  </si>
  <si>
    <t>Net write-offs as a % of average net loans and acceptances⁽³⁾</t>
  </si>
  <si>
    <r>
      <rPr>
        <b/>
        <sz val="11"/>
        <color rgb="FF000000"/>
        <rFont val="Scotia"/>
        <family val="2"/>
      </rPr>
      <t>Reported</t>
    </r>
  </si>
  <si>
    <t>Return on equity (%)⁽²⁾⁽⁴⁾</t>
  </si>
  <si>
    <t>Provision for credit losses (PCL) as % of average net loans and acceptances⁽³⁾⁽⁵⁾</t>
  </si>
  <si>
    <t>PCL on impaired loans as % of average net loans and acceptances⁽³⁾⁽⁵⁾</t>
  </si>
  <si>
    <t>Productivity ratio (%)⁽³⁾</t>
  </si>
  <si>
    <r>
      <rPr>
        <b/>
        <sz val="11"/>
        <color rgb="FF000000"/>
        <rFont val="Scotia"/>
        <family val="2"/>
      </rPr>
      <t>Adjusted⁽²⁾</t>
    </r>
  </si>
  <si>
    <t>Return on equity (%)</t>
  </si>
  <si>
    <t>Productivity ratio (%)</t>
  </si>
  <si>
    <r>
      <rPr>
        <b/>
        <sz val="11"/>
        <color rgb="FFFF0000"/>
        <rFont val="Scotia"/>
        <family val="2"/>
      </rPr>
      <t>Average Balance Sheet</t>
    </r>
    <r>
      <rPr>
        <b/>
        <i/>
        <sz val="11"/>
        <color rgb="FFFF0000"/>
        <rFont val="Scotia"/>
        <family val="2"/>
      </rPr>
      <t xml:space="preserve"> </t>
    </r>
    <r>
      <rPr>
        <i/>
        <sz val="11"/>
        <color rgb="FFFF0000"/>
        <rFont val="Scotia"/>
        <family val="2"/>
      </rPr>
      <t>($ billions)</t>
    </r>
  </si>
  <si>
    <r>
      <rPr>
        <sz val="11"/>
        <color rgb="FF000000"/>
        <rFont val="Scotia"/>
        <family val="2"/>
      </rPr>
      <t>Residential mortgages</t>
    </r>
  </si>
  <si>
    <r>
      <rPr>
        <sz val="11"/>
        <color rgb="FF000000"/>
        <rFont val="Scotia"/>
        <family val="2"/>
      </rPr>
      <t xml:space="preserve">Personal loans </t>
    </r>
  </si>
  <si>
    <r>
      <rPr>
        <sz val="11"/>
        <color rgb="FF000000"/>
        <rFont val="Scotia"/>
        <family val="2"/>
      </rPr>
      <t>Credit cards⁽⁶⁾</t>
    </r>
  </si>
  <si>
    <r>
      <rPr>
        <sz val="11"/>
        <color rgb="FF000000"/>
        <rFont val="Scotia"/>
        <family val="2"/>
      </rPr>
      <t>Business and government loans &amp; acceptances</t>
    </r>
  </si>
  <si>
    <r>
      <rPr>
        <sz val="11"/>
        <color rgb="FF000000"/>
        <rFont val="Scotia"/>
        <family val="2"/>
      </rPr>
      <t>Total loans &amp; acceptances</t>
    </r>
  </si>
  <si>
    <r>
      <rPr>
        <sz val="11"/>
        <color rgb="FF000000"/>
        <rFont val="Scotia"/>
        <family val="2"/>
      </rPr>
      <t>Other assets</t>
    </r>
  </si>
  <si>
    <r>
      <rPr>
        <b/>
        <sz val="11"/>
        <color rgb="FF000000"/>
        <rFont val="Scotia"/>
        <family val="2"/>
      </rPr>
      <t>Total assets</t>
    </r>
  </si>
  <si>
    <r>
      <rPr>
        <sz val="11"/>
        <color rgb="FF000000"/>
        <rFont val="Scotia"/>
        <family val="2"/>
      </rPr>
      <t>Personal deposits</t>
    </r>
  </si>
  <si>
    <r>
      <rPr>
        <sz val="11"/>
        <color rgb="FF000000"/>
        <rFont val="Scotia"/>
        <family val="2"/>
      </rPr>
      <t>Non-personal deposits</t>
    </r>
  </si>
  <si>
    <r>
      <rPr>
        <b/>
        <sz val="11"/>
        <color rgb="FF000000"/>
        <rFont val="Scotia"/>
        <family val="2"/>
      </rPr>
      <t>Total deposits</t>
    </r>
  </si>
  <si>
    <r>
      <rPr>
        <sz val="11"/>
        <color rgb="FF000000"/>
        <rFont val="Scotia"/>
        <family val="2"/>
      </rPr>
      <t>Other liabilities</t>
    </r>
  </si>
  <si>
    <r>
      <rPr>
        <b/>
        <sz val="11"/>
        <color rgb="FF000000"/>
        <rFont val="Scotia"/>
        <family val="2"/>
      </rPr>
      <t>Total liabilities</t>
    </r>
  </si>
  <si>
    <r>
      <rPr>
        <b/>
        <sz val="11"/>
        <color rgb="FFFF0000"/>
        <rFont val="Scotia"/>
        <family val="2"/>
      </rPr>
      <t>Other Information</t>
    </r>
  </si>
  <si>
    <r>
      <rPr>
        <sz val="11"/>
        <color rgb="FF000000"/>
        <rFont val="Scotia"/>
        <family val="2"/>
      </rPr>
      <t>Employees⁽⁷⁾</t>
    </r>
  </si>
  <si>
    <r>
      <rPr>
        <sz val="11"/>
        <color rgb="FF000000"/>
        <rFont val="Scotia"/>
        <family val="2"/>
      </rPr>
      <t>Branches</t>
    </r>
  </si>
  <si>
    <r>
      <rPr>
        <sz val="7"/>
        <color rgb="FF000000"/>
        <rFont val="Scotia"/>
        <family val="2"/>
      </rPr>
      <t xml:space="preserve">(1) Adjusting item includes amortization of acquisition-related intangible assets. Refer to non-GAAP Measures on Notes Pages 1-2 of the Supplementary Financial Information Report for details. </t>
    </r>
  </si>
  <si>
    <r>
      <rPr>
        <sz val="7"/>
        <color rgb="FF000000"/>
        <rFont val="Scotia"/>
        <family val="2"/>
      </rPr>
      <t>(2) Refer to non-GAAP measures on page 5 of the Q1 2024 Quarterly Report to Shareholders, available on http://www.sedarplus.ca for the description of the measure. Refer to Appendix 3 of the Supplementary Financial Information Report for reconciliation.</t>
    </r>
  </si>
  <si>
    <r>
      <rPr>
        <sz val="7"/>
        <color rgb="FF000000"/>
        <rFont val="Scotia"/>
        <family val="2"/>
      </rPr>
      <t>(3) Refer to page 50 of the Q1 2024 Quarterly Report to Shareholders, available on http://www.sedarplus.ca, for an explanation of the composition of the measure. Such explanation is incorporated by reference hereto.</t>
    </r>
  </si>
  <si>
    <t>(4) Effective Q1 2024, the Bank increased the capital attributed to business lines to approximate 11.5% of Basel III common equity capital requirements. Prior period amounts have not been restated.</t>
  </si>
  <si>
    <r>
      <rPr>
        <sz val="7"/>
        <color rgb="FF000000"/>
        <rFont val="Scotia"/>
        <family val="2"/>
      </rPr>
      <t>(5) Provision for credit losses on certain financial assets - loans, acceptances and off-balance sheet exposures.</t>
    </r>
  </si>
  <si>
    <r>
      <rPr>
        <sz val="7"/>
        <color rgb="FF000000"/>
        <rFont val="Scotia"/>
        <family val="2"/>
      </rPr>
      <t xml:space="preserve">(6) Credit Cards include retail and small business cards. </t>
    </r>
  </si>
  <si>
    <r>
      <rPr>
        <sz val="7"/>
        <color rgb="FF000000"/>
        <rFont val="Scotia"/>
        <family val="2"/>
      </rPr>
      <t>(7) Employees are reported on a full time equivalent basis and includes Canadian and International Contact Centre employees providing support to Canadian Banking.</t>
    </r>
  </si>
  <si>
    <r>
      <rPr>
        <b/>
        <sz val="14"/>
        <color rgb="FFFFFFFF"/>
        <rFont val="Scotia"/>
        <family val="2"/>
      </rPr>
      <t>Business Segment Performance: International Banking</t>
    </r>
  </si>
  <si>
    <r>
      <rPr>
        <sz val="11"/>
        <color rgb="FF000000"/>
        <rFont val="Scotia"/>
        <family val="2"/>
      </rPr>
      <t>2023</t>
    </r>
  </si>
  <si>
    <r>
      <rPr>
        <sz val="11"/>
        <color rgb="FF000000"/>
        <rFont val="Scotia"/>
        <family val="2"/>
      </rPr>
      <t>2022</t>
    </r>
  </si>
  <si>
    <r>
      <rPr>
        <b/>
        <sz val="11"/>
        <color rgb="FFFF0000"/>
        <rFont val="Scotia"/>
        <family val="2"/>
      </rPr>
      <t xml:space="preserve">Income Statement — Taxable Equivalent Basis (TEB) — </t>
    </r>
    <r>
      <rPr>
        <i/>
        <sz val="11"/>
        <color rgb="FFFF0000"/>
        <rFont val="Scotia"/>
        <family val="2"/>
      </rPr>
      <t>($ millions)</t>
    </r>
  </si>
  <si>
    <r>
      <rPr>
        <sz val="11"/>
        <color rgb="FF000000"/>
        <rFont val="Scotia"/>
        <family val="2"/>
      </rPr>
      <t xml:space="preserve">Net interest income (TEB) </t>
    </r>
  </si>
  <si>
    <r>
      <rPr>
        <sz val="11"/>
        <color rgb="FF000000"/>
        <rFont val="Scotia"/>
        <family val="2"/>
      </rPr>
      <t xml:space="preserve">Non-interest expenses </t>
    </r>
  </si>
  <si>
    <r>
      <rPr>
        <b/>
        <sz val="11"/>
        <color rgb="FF000000"/>
        <rFont val="Scotia"/>
        <family val="2"/>
      </rPr>
      <t>Reported net income attributable to non-controlling interests (NCI)</t>
    </r>
  </si>
  <si>
    <r>
      <rPr>
        <b/>
        <sz val="11"/>
        <color rgb="FF000000"/>
        <rFont val="Scotia"/>
        <family val="2"/>
      </rPr>
      <t>Reported net income attributable to equity holders of the Bank (NIAEH)</t>
    </r>
  </si>
  <si>
    <r>
      <rPr>
        <b/>
        <sz val="11"/>
        <color rgb="FF000000"/>
        <rFont val="Scotia"/>
        <family val="2"/>
      </rPr>
      <t>Adjusted net income attributable to non-controlling interests (NCI)⁽¹⁾</t>
    </r>
  </si>
  <si>
    <r>
      <rPr>
        <b/>
        <sz val="11"/>
        <color rgb="FF000000"/>
        <rFont val="Scotia"/>
        <family val="2"/>
      </rPr>
      <t>Adjusted net income attributable to equity holders of the Bank (NIAEH)⁽¹⁾</t>
    </r>
  </si>
  <si>
    <t>Net write-offs as a % of average net loans and acceptances⁽⁴⁾</t>
  </si>
  <si>
    <t>Return on equity (%)⁽²⁾⁽³⁾</t>
  </si>
  <si>
    <t>Provision for credit losses (PCL) as % of average net loans and acceptances⁽⁴⁾⁽⁵⁾</t>
  </si>
  <si>
    <t>PCL on impaired loans as % of average net loans and acceptances⁽⁴⁾⁽⁵⁾</t>
  </si>
  <si>
    <t>Productivity ratio (%)⁽⁴⁾</t>
  </si>
  <si>
    <r>
      <rPr>
        <b/>
        <sz val="11"/>
        <color rgb="FFFF0000"/>
        <rFont val="Scotia"/>
        <family val="2"/>
      </rPr>
      <t xml:space="preserve">Average Balance Sheet </t>
    </r>
    <r>
      <rPr>
        <i/>
        <sz val="11"/>
        <color rgb="FFFF0000"/>
        <rFont val="Scotia"/>
        <family val="2"/>
      </rPr>
      <t>($ billions)</t>
    </r>
  </si>
  <si>
    <r>
      <rPr>
        <sz val="11"/>
        <color rgb="FF000000"/>
        <rFont val="Scotia"/>
        <family val="2"/>
      </rPr>
      <t>Personal loans</t>
    </r>
  </si>
  <si>
    <r>
      <rPr>
        <sz val="11"/>
        <color rgb="FF000000"/>
        <rFont val="Scotia"/>
        <family val="2"/>
      </rPr>
      <t>Credit cards</t>
    </r>
  </si>
  <si>
    <r>
      <rPr>
        <b/>
        <sz val="11"/>
        <color rgb="FF000000"/>
        <rFont val="Scotia"/>
        <family val="2"/>
      </rPr>
      <t>Total loans &amp; acceptances</t>
    </r>
  </si>
  <si>
    <r>
      <rPr>
        <sz val="11"/>
        <color rgb="FF000000"/>
        <rFont val="Scotia"/>
        <family val="2"/>
      </rPr>
      <t>Investment securities</t>
    </r>
  </si>
  <si>
    <r>
      <rPr>
        <sz val="11"/>
        <color rgb="FF000000"/>
        <rFont val="Scotia"/>
        <family val="2"/>
      </rPr>
      <t>Deposits with banks</t>
    </r>
  </si>
  <si>
    <r>
      <rPr>
        <sz val="11"/>
        <color rgb="FF000000"/>
        <rFont val="Scotia"/>
        <family val="2"/>
      </rPr>
      <t>Employees⁽⁶⁾</t>
    </r>
  </si>
  <si>
    <r>
      <rPr>
        <sz val="11"/>
        <color rgb="FF000000"/>
        <rFont val="Scotia"/>
        <family val="2"/>
      </rPr>
      <t>Amortization of intangibles (pre-tax)</t>
    </r>
  </si>
  <si>
    <r>
      <rPr>
        <sz val="9"/>
        <color rgb="FF000000"/>
        <rFont val="Scotia"/>
        <family val="2"/>
      </rPr>
      <t xml:space="preserve">(1) Adjusting item includes amortization of acquisition-related intangible assets. Refer to non-GAAP Measures on Notes Pages 1-2 of the Supplementary Financial Information Report for details. </t>
    </r>
  </si>
  <si>
    <r>
      <rPr>
        <sz val="9"/>
        <color rgb="FF000000"/>
        <rFont val="Scotia"/>
        <family val="2"/>
      </rPr>
      <t>(2) Refer to non-GAAP measures on page 5 of the Q1 2024 Quarterly Report to Shareholders, available on http://www.sedarplus.ca for the description of the measure. Refer to Appendix 3 of the Supplementary Financial Information Report for reconciliation.</t>
    </r>
  </si>
  <si>
    <t>(3) Effective Q1 2024, the Bank increased the capital attributed to business lines to approximate 11.5% of Basel III common equity capital requirements. Prior period amounts have not been restated.</t>
  </si>
  <si>
    <r>
      <rPr>
        <sz val="9"/>
        <color rgb="FF000000"/>
        <rFont val="Scotia"/>
        <family val="2"/>
      </rPr>
      <t>(4) Refer to page 50 of the Q1 2024 Quarterly Report to Shareholders, available on http://www.sedarplus.ca, for an explanation of the composition of the measure. Such explanation is incorporated by reference hereto.</t>
    </r>
  </si>
  <si>
    <r>
      <rPr>
        <sz val="9"/>
        <color rgb="FF000000"/>
        <rFont val="Scotia"/>
        <family val="2"/>
      </rPr>
      <t>(5) Provision for credit losses on certain financial assets - loans, acceptances and off-balance sheet exposures.</t>
    </r>
  </si>
  <si>
    <r>
      <rPr>
        <sz val="9"/>
        <color rgb="FF000000"/>
        <rFont val="Scotia"/>
        <family val="2"/>
      </rPr>
      <t>(6) Employees are reported on a full-time equivalent basis.</t>
    </r>
  </si>
  <si>
    <r>
      <rPr>
        <b/>
        <sz val="14"/>
        <color rgb="FFFFFFFF"/>
        <rFont val="Scotia"/>
        <family val="2"/>
      </rPr>
      <t>Business Segment Performance: International Banking (Constant Dollar)⁽¹⁾</t>
    </r>
  </si>
  <si>
    <r>
      <rPr>
        <sz val="11"/>
        <color rgb="FF000000"/>
        <rFont val="Scotia"/>
        <family val="2"/>
      </rPr>
      <t>Adjusting items (after tax)⁽²⁾</t>
    </r>
  </si>
  <si>
    <r>
      <rPr>
        <b/>
        <sz val="11"/>
        <color rgb="FF000000"/>
        <rFont val="Scotia"/>
        <family val="2"/>
      </rPr>
      <t>Adjusted net income⁽²⁾</t>
    </r>
  </si>
  <si>
    <r>
      <rPr>
        <b/>
        <sz val="11"/>
        <color rgb="FF000000"/>
        <rFont val="Scotia"/>
        <family val="2"/>
      </rPr>
      <t>Adjusted net income attributable to non-controlling interests (NCI)⁽²⁾</t>
    </r>
  </si>
  <si>
    <r>
      <rPr>
        <b/>
        <sz val="11"/>
        <color rgb="FF000000"/>
        <rFont val="Scotia"/>
        <family val="2"/>
      </rPr>
      <t>Adjusted net income attributable to equity holders of the Bank (NIAEH)⁽²⁾</t>
    </r>
  </si>
  <si>
    <r>
      <rPr>
        <b/>
        <sz val="11"/>
        <color rgb="FFFF0000"/>
        <rFont val="Scotia"/>
        <family val="2"/>
      </rPr>
      <t>Profitability Measurements⁽⁴⁾</t>
    </r>
  </si>
  <si>
    <r>
      <rPr>
        <sz val="11"/>
        <color rgb="FF000000"/>
        <rFont val="Scotia"/>
        <family val="2"/>
      </rPr>
      <t>Net interest margin⁽³⁾</t>
    </r>
  </si>
  <si>
    <t>Net write-offs as a % of average net loans and acceptances⁽⁵⁾</t>
  </si>
  <si>
    <t>Return on equity (%)⁽³⁾</t>
  </si>
  <si>
    <t>Provision for credit losses (PCL) as % of average net loans and acceptances⁽⁵⁾⁽⁶⁾</t>
  </si>
  <si>
    <t>PCL on impaired loans as % of average net loans and acceptances⁽⁵⁾⁽⁶⁾</t>
  </si>
  <si>
    <t>Productivity ratio (%)⁽⁵⁾</t>
  </si>
  <si>
    <r>
      <rPr>
        <b/>
        <sz val="11"/>
        <color rgb="FF000000"/>
        <rFont val="Scotia"/>
        <family val="2"/>
      </rPr>
      <t>Adjusted⁽³⁾</t>
    </r>
  </si>
  <si>
    <r>
      <rPr>
        <b/>
        <sz val="11"/>
        <color rgb="FFFF0000"/>
        <rFont val="Scotia"/>
        <family val="2"/>
      </rPr>
      <t xml:space="preserve">Average Balance Sheet  </t>
    </r>
    <r>
      <rPr>
        <i/>
        <sz val="11"/>
        <color rgb="FFFF0000"/>
        <rFont val="Scotia"/>
        <family val="2"/>
      </rPr>
      <t>($ billions)</t>
    </r>
  </si>
  <si>
    <r>
      <rPr>
        <sz val="9"/>
        <color rgb="FF000000"/>
        <rFont val="Scotia"/>
        <family val="2"/>
      </rPr>
      <t xml:space="preserve">(1) Data presented on a constant FX basis. Quarterly results reflect FX rates as of Q1/24, while full-year results reflect Current Year Average FX rates.  Refer to non-GAAP measures on page 9 of the Q1 2024 Quarterly Report to Shareholders, available on http://www.sedarplus.ca. </t>
    </r>
  </si>
  <si>
    <r>
      <rPr>
        <sz val="9"/>
        <color rgb="FF000000"/>
        <rFont val="Scotia"/>
        <family val="2"/>
      </rPr>
      <t xml:space="preserve">(2) Adjusting item includes amortization of acquisition-related intangible assets. Refer to non-GAAP Measures on Notes Pages 1-2 of the Supplementary Financial Information Report for details. </t>
    </r>
  </si>
  <si>
    <r>
      <rPr>
        <sz val="9"/>
        <color rgb="FF000000"/>
        <rFont val="Scotia"/>
        <family val="2"/>
      </rPr>
      <t>(3) Refer to non-GAAP measures on page 5 of the Q1 2024 Quarterly Report to Shareholders, available on http://www.sedarplus.ca for the description of the measure. Refer to Appendix 3 of the Supplementary Financial Information Report for reconciliation.</t>
    </r>
  </si>
  <si>
    <r>
      <rPr>
        <sz val="9"/>
        <color rgb="FF000000"/>
        <rFont val="Scotia"/>
        <family val="2"/>
      </rPr>
      <t>(4) Ratios are on a reported basis.</t>
    </r>
  </si>
  <si>
    <r>
      <rPr>
        <sz val="9"/>
        <color rgb="FF000000"/>
        <rFont val="Scotia"/>
        <family val="2"/>
      </rPr>
      <t>(5) Refer to page 50 of the Q1 2024 Quarterly Report to Shareholders, available on http://www.sedarplus.ca, for an explanation of the composition of the measure. Such explanation is incorporated by reference hereto.</t>
    </r>
  </si>
  <si>
    <r>
      <rPr>
        <sz val="9"/>
        <color rgb="FF000000"/>
        <rFont val="Scotia"/>
        <family val="2"/>
      </rPr>
      <t>(6) Provision for credit losses on certain financial assets - loans, acceptances and off-balance sheet exposures.</t>
    </r>
  </si>
  <si>
    <r>
      <rPr>
        <sz val="9"/>
        <color rgb="FF000000"/>
        <rFont val="Scotia"/>
        <family val="2"/>
      </rPr>
      <t>(7) Employees are reported on a full-time equivalent basis.</t>
    </r>
  </si>
  <si>
    <r>
      <rPr>
        <b/>
        <sz val="14"/>
        <color rgb="FFFFFFFF"/>
        <rFont val="Scotia"/>
        <family val="2"/>
      </rPr>
      <t>Business Segment Performance: Global Wealth Management</t>
    </r>
  </si>
  <si>
    <r>
      <rPr>
        <sz val="11"/>
        <color rgb="FF000000"/>
        <rFont val="Scotia"/>
        <family val="2"/>
      </rPr>
      <t>Provision for credit losses - Charge/(Recovery)</t>
    </r>
  </si>
  <si>
    <r>
      <rPr>
        <b/>
        <sz val="11"/>
        <color rgb="FF000000"/>
        <rFont val="Scotia"/>
        <family val="2"/>
      </rPr>
      <t>Adjusted net income attributable to NCI⁽¹⁾</t>
    </r>
  </si>
  <si>
    <r>
      <rPr>
        <b/>
        <sz val="11"/>
        <color rgb="FF000000"/>
        <rFont val="Scotia"/>
        <family val="2"/>
      </rPr>
      <t>Adjusted NIAEH⁽¹⁾</t>
    </r>
  </si>
  <si>
    <r>
      <rPr>
        <b/>
        <sz val="11"/>
        <color rgb="FF000000"/>
        <rFont val="Scotia"/>
        <family val="2"/>
      </rPr>
      <t>Adjusted NIAEH</t>
    </r>
    <r>
      <rPr>
        <sz val="11"/>
        <color rgb="FF000000"/>
        <rFont val="Scotia"/>
        <family val="2"/>
      </rPr>
      <t>⁽¹⁾by geography</t>
    </r>
  </si>
  <si>
    <r>
      <rPr>
        <sz val="11"/>
        <color rgb="FF000000"/>
        <rFont val="Scotia"/>
        <family val="2"/>
      </rPr>
      <t>Canada</t>
    </r>
  </si>
  <si>
    <r>
      <rPr>
        <sz val="11"/>
        <color rgb="FF000000"/>
        <rFont val="Scotia"/>
        <family val="2"/>
      </rPr>
      <t>International</t>
    </r>
  </si>
  <si>
    <r>
      <rPr>
        <sz val="11"/>
        <color rgb="FF000000"/>
        <rFont val="Scotia"/>
        <family val="2"/>
      </rPr>
      <t>Wealth Management</t>
    </r>
  </si>
  <si>
    <r>
      <rPr>
        <sz val="11"/>
        <color rgb="FF000000"/>
        <rFont val="Scotia"/>
        <family val="2"/>
      </rPr>
      <t>Pensions</t>
    </r>
  </si>
  <si>
    <r>
      <rPr>
        <b/>
        <sz val="11"/>
        <color rgb="FF000000"/>
        <rFont val="Scotia"/>
        <family val="2"/>
      </rPr>
      <t>Total Adjusted Net Income Attributable to Equity Holders of the Bank⁽¹⁾</t>
    </r>
  </si>
  <si>
    <r>
      <rPr>
        <b/>
        <sz val="11"/>
        <color rgb="FF000000"/>
        <rFont val="Scotia"/>
        <family val="2"/>
      </rPr>
      <t>Revenue by geography</t>
    </r>
  </si>
  <si>
    <r>
      <rPr>
        <b/>
        <sz val="11"/>
        <color rgb="FF000000"/>
        <rFont val="Scotia"/>
        <family val="2"/>
      </rPr>
      <t>Total Revenue (TEB)</t>
    </r>
  </si>
  <si>
    <r>
      <rPr>
        <b/>
        <sz val="11"/>
        <color rgb="FFFF0000"/>
        <rFont val="Scotia"/>
        <family val="2"/>
      </rPr>
      <t>Average Balance Sheet</t>
    </r>
    <r>
      <rPr>
        <sz val="11"/>
        <color rgb="FFFF0000"/>
        <rFont val="Scotia"/>
        <family val="2"/>
      </rPr>
      <t xml:space="preserve"> </t>
    </r>
    <r>
      <rPr>
        <i/>
        <sz val="11"/>
        <color rgb="FFFF0000"/>
        <rFont val="Scotia"/>
        <family val="2"/>
      </rPr>
      <t>($ billions)</t>
    </r>
  </si>
  <si>
    <r>
      <rPr>
        <b/>
        <sz val="11"/>
        <color rgb="FFFF0000"/>
        <rFont val="Scotia"/>
        <family val="2"/>
      </rPr>
      <t>Period-End Balances</t>
    </r>
    <r>
      <rPr>
        <b/>
        <i/>
        <sz val="11"/>
        <color rgb="FFFF0000"/>
        <rFont val="Scotia"/>
        <family val="2"/>
      </rPr>
      <t xml:space="preserve"> </t>
    </r>
    <r>
      <rPr>
        <i/>
        <sz val="11"/>
        <color rgb="FFFF0000"/>
        <rFont val="Scotia"/>
        <family val="2"/>
      </rPr>
      <t>($ billions)</t>
    </r>
    <r>
      <rPr>
        <b/>
        <sz val="11"/>
        <color rgb="FFFF0000"/>
        <rFont val="Scotia"/>
        <family val="2"/>
      </rPr>
      <t>⁽⁴⁾⁽⁵⁾</t>
    </r>
  </si>
  <si>
    <r>
      <rPr>
        <b/>
        <sz val="11"/>
        <color rgb="FF000000"/>
        <rFont val="Scotia"/>
        <family val="2"/>
      </rPr>
      <t>Assets under administration by geography:</t>
    </r>
  </si>
  <si>
    <r>
      <rPr>
        <b/>
        <sz val="11"/>
        <color rgb="FF000000"/>
        <rFont val="Scotia"/>
        <family val="2"/>
      </rPr>
      <t>Total Assets under Administration</t>
    </r>
  </si>
  <si>
    <r>
      <rPr>
        <b/>
        <sz val="11"/>
        <color rgb="FF000000"/>
        <rFont val="Scotia"/>
        <family val="2"/>
      </rPr>
      <t>Assets under management by geography:</t>
    </r>
  </si>
  <si>
    <r>
      <rPr>
        <b/>
        <sz val="11"/>
        <color rgb="FF000000"/>
        <rFont val="Scotia"/>
        <family val="2"/>
      </rPr>
      <t>Total Assets under Management</t>
    </r>
  </si>
  <si>
    <r>
      <rPr>
        <b/>
        <sz val="11"/>
        <color rgb="FF000000"/>
        <rFont val="Scotia"/>
        <family val="2"/>
      </rPr>
      <t>Employees⁽⁶⁾</t>
    </r>
  </si>
  <si>
    <r>
      <rPr>
        <sz val="11"/>
        <color rgb="FF000000"/>
        <rFont val="Scotia"/>
        <family val="2"/>
      </rPr>
      <t>In Canada</t>
    </r>
  </si>
  <si>
    <r>
      <rPr>
        <sz val="11"/>
        <color rgb="FF000000"/>
        <rFont val="Scotia"/>
        <family val="2"/>
      </rPr>
      <t>Outside Canada</t>
    </r>
  </si>
  <si>
    <r>
      <rPr>
        <sz val="11"/>
        <color rgb="FF000000"/>
        <rFont val="Scotia"/>
        <family val="2"/>
      </rPr>
      <t>Total</t>
    </r>
  </si>
  <si>
    <r>
      <rPr>
        <sz val="9"/>
        <color rgb="FF000000"/>
        <rFont val="Scotia"/>
        <family val="2"/>
      </rPr>
      <t>(5) Excludes affiliates.</t>
    </r>
  </si>
  <si>
    <r>
      <rPr>
        <b/>
        <sz val="14"/>
        <color rgb="FFFFFFFF"/>
        <rFont val="Scotia"/>
        <family val="2"/>
      </rPr>
      <t>Business Segment Performance: Global Banking and Markets</t>
    </r>
  </si>
  <si>
    <t>Full Year</t>
  </si>
  <si>
    <r>
      <rPr>
        <b/>
        <sz val="11"/>
        <color rgb="FFFF0000"/>
        <rFont val="Scotia"/>
        <family val="2"/>
      </rPr>
      <t>Income Statement — Taxable Equivalent Basis (TEB) —</t>
    </r>
    <r>
      <rPr>
        <i/>
        <sz val="11"/>
        <color rgb="FFFF0000"/>
        <rFont val="Scotia"/>
        <family val="2"/>
      </rPr>
      <t xml:space="preserve"> ($ millions)</t>
    </r>
  </si>
  <si>
    <r>
      <rPr>
        <b/>
        <sz val="11"/>
        <color rgb="FF000000"/>
        <rFont val="Scotia"/>
        <family val="2"/>
      </rPr>
      <t>Revenue (TEB) by business and capital markets</t>
    </r>
  </si>
  <si>
    <r>
      <rPr>
        <sz val="11"/>
        <color rgb="FF000000"/>
        <rFont val="Scotia"/>
        <family val="2"/>
      </rPr>
      <t>Business banking</t>
    </r>
  </si>
  <si>
    <r>
      <rPr>
        <sz val="11"/>
        <color rgb="FF000000"/>
        <rFont val="Scotia"/>
        <family val="2"/>
      </rPr>
      <t>Capital markets</t>
    </r>
  </si>
  <si>
    <r>
      <rPr>
        <b/>
        <sz val="11"/>
        <color rgb="FF000000"/>
        <rFont val="Scotia"/>
        <family val="2"/>
      </rPr>
      <t>Capital markets revenue:</t>
    </r>
  </si>
  <si>
    <r>
      <rPr>
        <sz val="11"/>
        <color rgb="FF000000"/>
        <rFont val="Scotia"/>
        <family val="2"/>
      </rPr>
      <t>Interest rate and credit</t>
    </r>
  </si>
  <si>
    <r>
      <rPr>
        <sz val="11"/>
        <color rgb="FF000000"/>
        <rFont val="Scotia"/>
        <family val="2"/>
      </rPr>
      <t>Equities</t>
    </r>
  </si>
  <si>
    <r>
      <rPr>
        <sz val="11"/>
        <color rgb="FF000000"/>
        <rFont val="Scotia"/>
        <family val="2"/>
      </rPr>
      <t>Commodities</t>
    </r>
  </si>
  <si>
    <r>
      <rPr>
        <sz val="11"/>
        <color rgb="FF000000"/>
        <rFont val="Scotia"/>
        <family val="2"/>
      </rPr>
      <t>Foreign exchange</t>
    </r>
  </si>
  <si>
    <r>
      <rPr>
        <b/>
        <sz val="11"/>
        <color rgb="FF000000"/>
        <rFont val="Scotia"/>
        <family val="2"/>
      </rPr>
      <t>Total capital markets revenue (TEB)</t>
    </r>
  </si>
  <si>
    <t>Provision for credit losses (PCL) as % of average net loans and acceptances⁽¹⁾⁽⁴⁾</t>
  </si>
  <si>
    <t>PCL on impaired loans as % of average net loans and acceptances⁽¹⁾⁽⁴⁾</t>
  </si>
  <si>
    <r>
      <rPr>
        <sz val="11"/>
        <color rgb="FF000000"/>
        <rFont val="Scotia"/>
        <family val="2"/>
      </rPr>
      <t>Securities purchased under resale agreements</t>
    </r>
  </si>
  <si>
    <r>
      <rPr>
        <sz val="11"/>
        <color rgb="FF000000"/>
        <rFont val="Scotia"/>
        <family val="2"/>
      </rPr>
      <t>Trading Assets</t>
    </r>
  </si>
  <si>
    <r>
      <rPr>
        <sz val="11"/>
        <color rgb="FF000000"/>
        <rFont val="Scotia"/>
        <family val="2"/>
      </rPr>
      <t>Securities</t>
    </r>
  </si>
  <si>
    <r>
      <rPr>
        <sz val="11"/>
        <color rgb="FF000000"/>
        <rFont val="Scotia"/>
        <family val="2"/>
      </rPr>
      <t>Loans</t>
    </r>
  </si>
  <si>
    <r>
      <rPr>
        <sz val="11"/>
        <color rgb="FF000000"/>
        <rFont val="Scotia"/>
        <family val="2"/>
      </rPr>
      <t>Total deposits⁽⁵⁾</t>
    </r>
  </si>
  <si>
    <r>
      <rPr>
        <sz val="9"/>
        <color rgb="FF000000"/>
        <rFont val="Scotia"/>
        <family val="2"/>
      </rPr>
      <t>(1) Refer to page 50 of the Q1 2024 Quarterly Report to Shareholders, available on http://www.sedarplus.ca, for an explanation of the composition of the measure. Such explanation is incorporated by reference hereto.</t>
    </r>
  </si>
  <si>
    <r>
      <rPr>
        <sz val="9"/>
        <color rgb="FF000000"/>
        <rFont val="Scotia"/>
        <family val="2"/>
      </rPr>
      <t>(4) Provision for credit losses on certain financial assets - loans, acceptances and off-balance sheet exposures.</t>
    </r>
  </si>
  <si>
    <r>
      <rPr>
        <sz val="9"/>
        <color rgb="FF000000"/>
        <rFont val="Scotia"/>
        <family val="2"/>
      </rPr>
      <t>(5) Commencing Q1 2024, certain treasury-related deposit balances that were previously reported under GBM are now reported in the Other segment of the Bank, reducing GBM deposit volumes by $7.1bn.</t>
    </r>
  </si>
  <si>
    <r>
      <rPr>
        <b/>
        <sz val="14"/>
        <color rgb="FFFFFFFF"/>
        <rFont val="Scotia"/>
        <family val="2"/>
      </rPr>
      <t>Business Segment Performance: Other⁽¹⁾</t>
    </r>
  </si>
  <si>
    <r>
      <rPr>
        <b/>
        <sz val="11"/>
        <color rgb="FFFF0000"/>
        <rFont val="Scotia"/>
        <family val="2"/>
      </rPr>
      <t xml:space="preserve">Income Statement — Taxable Equivalent Basis (TEB) </t>
    </r>
    <r>
      <rPr>
        <sz val="11"/>
        <color rgb="FFFF0000"/>
        <rFont val="Scotia"/>
        <family val="2"/>
      </rPr>
      <t xml:space="preserve">— </t>
    </r>
    <r>
      <rPr>
        <i/>
        <sz val="11"/>
        <color rgb="FFFF0000"/>
        <rFont val="Scotia"/>
        <family val="2"/>
      </rPr>
      <t>($ millions)</t>
    </r>
  </si>
  <si>
    <r>
      <rPr>
        <sz val="11"/>
        <color rgb="FF000000"/>
        <rFont val="Scotia"/>
        <family val="2"/>
      </rPr>
      <t>Net interest income (TEB)⁽²⁾</t>
    </r>
  </si>
  <si>
    <r>
      <rPr>
        <sz val="11"/>
        <color rgb="FF000000"/>
        <rFont val="Scotia"/>
        <family val="2"/>
      </rPr>
      <t>Non-interest income (TEB)⁽²⁾⁽³⁾</t>
    </r>
  </si>
  <si>
    <r>
      <rPr>
        <b/>
        <sz val="11"/>
        <color rgb="FF000000"/>
        <rFont val="Scotia"/>
        <family val="2"/>
      </rPr>
      <t>Total revenue (TEB)⁽²⁾</t>
    </r>
  </si>
  <si>
    <r>
      <rPr>
        <sz val="11"/>
        <color rgb="FF000000"/>
        <rFont val="Scotia"/>
        <family val="2"/>
      </rPr>
      <t>Non-interest expenses⁽³⁾</t>
    </r>
  </si>
  <si>
    <r>
      <rPr>
        <sz val="11"/>
        <color rgb="FF000000"/>
        <rFont val="Scotia"/>
        <family val="2"/>
      </rPr>
      <t>Income tax expense/(recovery) (TEB)⁽²⁾</t>
    </r>
  </si>
  <si>
    <r>
      <rPr>
        <sz val="11"/>
        <color rgb="FF000000"/>
        <rFont val="Scotia"/>
        <family val="2"/>
      </rPr>
      <t>Adjusting items (after-tax)⁽⁴⁾</t>
    </r>
  </si>
  <si>
    <r>
      <rPr>
        <b/>
        <sz val="11"/>
        <color rgb="FF000000"/>
        <rFont val="Scotia"/>
        <family val="2"/>
      </rPr>
      <t>Adjusted net income⁽⁴⁾</t>
    </r>
  </si>
  <si>
    <r>
      <rPr>
        <b/>
        <sz val="11"/>
        <color rgb="FF000000"/>
        <rFont val="Scotia"/>
        <family val="2"/>
      </rPr>
      <t>Reported net income attributable to non-controlling interests</t>
    </r>
  </si>
  <si>
    <r>
      <rPr>
        <b/>
        <sz val="11"/>
        <color rgb="FF000000"/>
        <rFont val="Scotia"/>
        <family val="2"/>
      </rPr>
      <t>Adjusted net income attributable to non-controlling interests⁽⁴⁾</t>
    </r>
  </si>
  <si>
    <r>
      <rPr>
        <b/>
        <sz val="11"/>
        <color rgb="FF000000"/>
        <rFont val="Scotia"/>
        <family val="2"/>
      </rPr>
      <t>Adjusted net income attributable to equity holders of the Bank⁽⁴⁾</t>
    </r>
  </si>
  <si>
    <r>
      <rPr>
        <b/>
        <sz val="11"/>
        <color rgb="FFFF0000"/>
        <rFont val="Scotia"/>
        <family val="2"/>
      </rPr>
      <t xml:space="preserve">Average Balances </t>
    </r>
    <r>
      <rPr>
        <sz val="11"/>
        <color rgb="FFFF0000"/>
        <rFont val="Scotia"/>
        <family val="2"/>
      </rPr>
      <t>(</t>
    </r>
    <r>
      <rPr>
        <i/>
        <sz val="11"/>
        <color rgb="FFFF0000"/>
        <rFont val="Scotia"/>
        <family val="2"/>
      </rPr>
      <t>$ billions)</t>
    </r>
  </si>
  <si>
    <r>
      <rPr>
        <b/>
        <sz val="11"/>
        <color rgb="FFFF0000"/>
        <rFont val="Scotia"/>
        <family val="2"/>
      </rPr>
      <t xml:space="preserve">Additional Information </t>
    </r>
    <r>
      <rPr>
        <i/>
        <sz val="11"/>
        <color rgb="FFFF0000"/>
        <rFont val="Scotia"/>
        <family val="2"/>
      </rPr>
      <t>($ millions)</t>
    </r>
    <r>
      <rPr>
        <sz val="11"/>
        <color rgb="FFFF0000"/>
        <rFont val="Scotia"/>
        <family val="2"/>
      </rPr>
      <t>⁽²⁾</t>
    </r>
  </si>
  <si>
    <r>
      <rPr>
        <sz val="11"/>
        <color rgb="FF000000"/>
        <rFont val="Scotia"/>
        <family val="2"/>
      </rPr>
      <t>Net interest income TEB adjustment</t>
    </r>
  </si>
  <si>
    <r>
      <rPr>
        <sz val="11"/>
        <color rgb="FF000000"/>
        <rFont val="Scotia"/>
        <family val="2"/>
      </rPr>
      <t>Non-interest income TEB adjustment</t>
    </r>
  </si>
  <si>
    <r>
      <rPr>
        <b/>
        <sz val="11"/>
        <color rgb="FF000000"/>
        <rFont val="Scotia"/>
        <family val="2"/>
      </rPr>
      <t>Total revenue TEB adjustment</t>
    </r>
  </si>
  <si>
    <r>
      <rPr>
        <b/>
        <sz val="11"/>
        <color rgb="FF000000"/>
        <rFont val="Scotia"/>
        <family val="2"/>
      </rPr>
      <t>Income tax expense TEB adjustment</t>
    </r>
  </si>
  <si>
    <r>
      <rPr>
        <sz val="9"/>
        <color rgb="FF000000"/>
        <rFont val="Scotia"/>
        <family val="2"/>
      </rPr>
      <t>(1) Represents smaller operating segments including Group Treasury and corporate adjustments.</t>
    </r>
  </si>
  <si>
    <r>
      <rPr>
        <sz val="9"/>
        <color rgb="FF000000"/>
        <rFont val="Scotia"/>
        <family val="2"/>
      </rPr>
      <t>(2) The Bank analyzes revenues on a taxable equivalent basis (TEB) for the main operating segments. The elimination of the TEB gross-up is recorded in the Other segment.  The results of the Consolidated Bank are presented on a non-TEB basis. Please refer to the MD&amp;A for details of the TEB methodology. Effective January 1, 2024, the Bank no longer claims the dividend received deduction on Canadian shares that are mark-to-market property. This resulted in a lower TEB gross up.</t>
    </r>
  </si>
  <si>
    <r>
      <rPr>
        <sz val="9"/>
        <color rgb="FF000000"/>
        <rFont val="Scotia"/>
        <family val="2"/>
      </rPr>
      <t>(3) Includes elimination of fees paid to Canadian Banking by Canadian Wealth Management for administrative support and other services provided by Canadian Banking to the Global Wealth Management businesses. These are reported as revenues in Canadian Banking and operating expenses in Global Wealth Management.</t>
    </r>
  </si>
  <si>
    <r>
      <rPr>
        <sz val="9"/>
        <color rgb="FF000000"/>
        <rFont val="Scotia"/>
        <family val="2"/>
      </rPr>
      <t xml:space="preserve">(4) Adjustments for non-interest income include net (gain)/loss on divestitures and wind-down of operations of $(367) in Q4 2023 and $361 in Q4 2022. Adjustments for non-interest expenses include restructuring charge and severance provisions $354 in Q4 2023 and $85 in Q4 2022, consolidation of real estate and contract termination costs $87 in Q4 2023, impairment of non-financial assets $346 in Q4 2023 and support cost for the Scene+ loyalty program $133 in Q4 2022.  Refer to non-GAAP Measures on Notes Pages 1-2 of the Supplementary Financial Information Report for the description of the adjusting items. </t>
    </r>
  </si>
  <si>
    <r>
      <rPr>
        <b/>
        <sz val="14"/>
        <color rgb="FFFFFFFF"/>
        <rFont val="Scotia"/>
        <family val="2"/>
      </rPr>
      <t>Non-Interest Income</t>
    </r>
  </si>
  <si>
    <r>
      <rPr>
        <b/>
        <sz val="11"/>
        <color rgb="FF000000"/>
        <rFont val="Scotia"/>
        <family val="2"/>
      </rPr>
      <t>Card revenues</t>
    </r>
  </si>
  <si>
    <r>
      <rPr>
        <b/>
        <sz val="11"/>
        <color rgb="FF000000"/>
        <rFont val="Scotia"/>
        <family val="2"/>
      </rPr>
      <t>Banking services fees</t>
    </r>
  </si>
  <si>
    <r>
      <rPr>
        <b/>
        <sz val="11"/>
        <color rgb="FF000000"/>
        <rFont val="Scotia"/>
        <family val="2"/>
      </rPr>
      <t>Credit fees</t>
    </r>
  </si>
  <si>
    <r>
      <rPr>
        <b/>
        <sz val="11"/>
        <color rgb="FF000000"/>
        <rFont val="Scotia"/>
        <family val="2"/>
      </rPr>
      <t>Total banking revenues</t>
    </r>
  </si>
  <si>
    <r>
      <rPr>
        <b/>
        <sz val="11"/>
        <color rgb="FF000000"/>
        <rFont val="Scotia"/>
        <family val="2"/>
      </rPr>
      <t>Mutual funds</t>
    </r>
  </si>
  <si>
    <r>
      <rPr>
        <b/>
        <sz val="11"/>
        <color rgb="FF000000"/>
        <rFont val="Scotia"/>
        <family val="2"/>
      </rPr>
      <t>Brokerage fees</t>
    </r>
  </si>
  <si>
    <r>
      <rPr>
        <b/>
        <sz val="11"/>
        <color rgb="FF000000"/>
        <rFont val="Scotia"/>
        <family val="2"/>
      </rPr>
      <t>Investment management and trust</t>
    </r>
  </si>
  <si>
    <r>
      <rPr>
        <sz val="11"/>
        <color rgb="FF000000"/>
        <rFont val="Scotia"/>
        <family val="2"/>
      </rPr>
      <t>Investment management and custody</t>
    </r>
  </si>
  <si>
    <r>
      <rPr>
        <sz val="11"/>
        <color rgb="FF000000"/>
        <rFont val="Scotia"/>
        <family val="2"/>
      </rPr>
      <t>Personal and corporate trust</t>
    </r>
  </si>
  <si>
    <r>
      <rPr>
        <b/>
        <sz val="11"/>
        <color rgb="FF000000"/>
        <rFont val="Scotia"/>
        <family val="2"/>
      </rPr>
      <t>Total investment management and trust</t>
    </r>
  </si>
  <si>
    <r>
      <rPr>
        <b/>
        <sz val="11"/>
        <color rgb="FF000000"/>
        <rFont val="Scotia"/>
        <family val="2"/>
      </rPr>
      <t>Total wealth management revenues</t>
    </r>
  </si>
  <si>
    <r>
      <rPr>
        <b/>
        <sz val="11"/>
        <color rgb="FF000000"/>
        <rFont val="Scotia"/>
        <family val="2"/>
      </rPr>
      <t>Underwriting and advisory fees</t>
    </r>
  </si>
  <si>
    <r>
      <rPr>
        <b/>
        <sz val="11"/>
        <color rgb="FF000000"/>
        <rFont val="Scotia"/>
        <family val="2"/>
      </rPr>
      <t>Non-trading foreign exchange</t>
    </r>
  </si>
  <si>
    <r>
      <rPr>
        <b/>
        <sz val="11"/>
        <color rgb="FF000000"/>
        <rFont val="Scotia"/>
        <family val="2"/>
      </rPr>
      <t>Other fees and commissions</t>
    </r>
  </si>
  <si>
    <r>
      <rPr>
        <b/>
        <sz val="11"/>
        <color rgb="FF000000"/>
        <rFont val="Scotia"/>
        <family val="2"/>
      </rPr>
      <t>Total fee and commission revenues</t>
    </r>
  </si>
  <si>
    <r>
      <rPr>
        <b/>
        <sz val="11"/>
        <color rgb="FF000000"/>
        <rFont val="Scotia"/>
        <family val="2"/>
      </rPr>
      <t>Net income from investments in associated corporations</t>
    </r>
  </si>
  <si>
    <r>
      <rPr>
        <b/>
        <sz val="11"/>
        <color rgb="FF000000"/>
        <rFont val="Scotia"/>
        <family val="2"/>
      </rPr>
      <t>Other operating income</t>
    </r>
  </si>
  <si>
    <r>
      <rPr>
        <sz val="11"/>
        <color rgb="FF000000"/>
        <rFont val="Scotia"/>
        <family val="2"/>
      </rPr>
      <t>Trading revenues</t>
    </r>
  </si>
  <si>
    <r>
      <rPr>
        <sz val="11"/>
        <color rgb="FF000000"/>
        <rFont val="Scotia"/>
        <family val="2"/>
      </rPr>
      <t>Net gain on sale of investment securities</t>
    </r>
  </si>
  <si>
    <r>
      <rPr>
        <sz val="11"/>
        <color rgb="FF000000"/>
        <rFont val="Scotia"/>
        <family val="2"/>
      </rPr>
      <t>Insurance service results</t>
    </r>
  </si>
  <si>
    <r>
      <rPr>
        <sz val="11"/>
        <color rgb="FF000000"/>
        <rFont val="Scotia"/>
        <family val="2"/>
      </rPr>
      <t>Other⁽²⁾</t>
    </r>
  </si>
  <si>
    <r>
      <rPr>
        <sz val="11"/>
        <color rgb="FF000000"/>
        <rFont val="Scotia"/>
        <family val="2"/>
      </rPr>
      <t>Total other operating income</t>
    </r>
  </si>
  <si>
    <r>
      <rPr>
        <b/>
        <sz val="11"/>
        <color rgb="FF000000"/>
        <rFont val="Scotia"/>
        <family val="2"/>
      </rPr>
      <t>Total non-interest income (reported)</t>
    </r>
  </si>
  <si>
    <r>
      <rPr>
        <b/>
        <sz val="11"/>
        <color rgb="FF000000"/>
        <rFont val="Scotia"/>
        <family val="2"/>
      </rPr>
      <t>Adjusting items⁽¹⁾</t>
    </r>
  </si>
  <si>
    <r>
      <rPr>
        <sz val="11"/>
        <color rgb="FF000000"/>
        <rFont val="Scotia"/>
        <family val="2"/>
      </rPr>
      <t>Divestitures and wind-down of operations⁽²⁾</t>
    </r>
  </si>
  <si>
    <r>
      <rPr>
        <b/>
        <sz val="11"/>
        <color rgb="FF000000"/>
        <rFont val="Scotia"/>
        <family val="2"/>
      </rPr>
      <t>Total non-interest income (adjusted)⁽¹⁾</t>
    </r>
  </si>
  <si>
    <r>
      <rPr>
        <sz val="7"/>
        <color rgb="FF000000"/>
        <rFont val="Scotia"/>
        <family val="2"/>
      </rPr>
      <t>(2) Recorded in Other - Other Operating Income above.</t>
    </r>
  </si>
  <si>
    <r>
      <rPr>
        <b/>
        <sz val="14"/>
        <color rgb="FFFFFFFF"/>
        <rFont val="Scotia"/>
        <family val="2"/>
      </rPr>
      <t>Revenue from Trading-Related Activities and Assets Under Administration and Management</t>
    </r>
  </si>
  <si>
    <r>
      <rPr>
        <b/>
        <sz val="11"/>
        <color rgb="FFFF0000"/>
        <rFont val="Scotia"/>
        <family val="2"/>
      </rPr>
      <t>Trading-related revenue (TEB)⁽¹⁾⁽²⁾</t>
    </r>
  </si>
  <si>
    <r>
      <rPr>
        <sz val="11"/>
        <color rgb="FF000000"/>
        <rFont val="Scotia"/>
        <family val="2"/>
      </rPr>
      <t>Net interest income</t>
    </r>
  </si>
  <si>
    <r>
      <rPr>
        <sz val="11"/>
        <color rgb="FF000000"/>
        <rFont val="Scotia"/>
        <family val="2"/>
      </rPr>
      <t>Other fees and commission</t>
    </r>
  </si>
  <si>
    <r>
      <rPr>
        <sz val="11"/>
        <color rgb="FF000000"/>
        <rFont val="Scotia"/>
        <family val="2"/>
      </rPr>
      <t>Total non-interest income</t>
    </r>
  </si>
  <si>
    <r>
      <rPr>
        <b/>
        <sz val="11"/>
        <color rgb="FF000000"/>
        <rFont val="Scotia"/>
        <family val="2"/>
      </rPr>
      <t>Total — Trading-related revenue⁽²⁾</t>
    </r>
  </si>
  <si>
    <r>
      <rPr>
        <b/>
        <sz val="11"/>
        <color rgb="FF000000"/>
        <rFont val="Scotia"/>
        <family val="2"/>
      </rPr>
      <t>Trading-related revenue by product (TEB)⁽²⁾</t>
    </r>
  </si>
  <si>
    <r>
      <rPr>
        <sz val="11"/>
        <color rgb="FF000000"/>
        <rFont val="Scotia"/>
        <family val="2"/>
      </rPr>
      <t>Foreign exchange and Other⁽³⁾</t>
    </r>
  </si>
  <si>
    <r>
      <rPr>
        <sz val="11"/>
        <color rgb="FF000000"/>
        <rFont val="Scotia"/>
        <family val="2"/>
      </rPr>
      <t>Taxable equivalent adjustment⁽⁴⁾</t>
    </r>
  </si>
  <si>
    <r>
      <rPr>
        <b/>
        <sz val="11"/>
        <color rgb="FF000000"/>
        <rFont val="Scotia"/>
        <family val="2"/>
      </rPr>
      <t>Total trading-related revenue by product (Non-TEB)⁽²⁾</t>
    </r>
  </si>
  <si>
    <r>
      <rPr>
        <b/>
        <sz val="11"/>
        <color rgb="FFFF0000"/>
        <rFont val="Scotia"/>
        <family val="2"/>
      </rPr>
      <t>Assets under administration (</t>
    </r>
    <r>
      <rPr>
        <i/>
        <sz val="11"/>
        <color rgb="FFFF0000"/>
        <rFont val="Scotia"/>
        <family val="2"/>
      </rPr>
      <t>$ billions</t>
    </r>
    <r>
      <rPr>
        <b/>
        <sz val="11"/>
        <color rgb="FFFF0000"/>
        <rFont val="Scotia"/>
        <family val="2"/>
      </rPr>
      <t>)⁽⁵⁾</t>
    </r>
  </si>
  <si>
    <r>
      <rPr>
        <sz val="11"/>
        <color rgb="FF000000"/>
        <rFont val="Scotia"/>
        <family val="2"/>
      </rPr>
      <t>Retail brokerage</t>
    </r>
  </si>
  <si>
    <r>
      <rPr>
        <sz val="11"/>
        <color rgb="FF000000"/>
        <rFont val="Scotia"/>
        <family val="2"/>
      </rPr>
      <t>Investment management and trust</t>
    </r>
  </si>
  <si>
    <r>
      <rPr>
        <sz val="11"/>
        <color rgb="FF000000"/>
        <rFont val="Scotia"/>
        <family val="2"/>
      </rPr>
      <t>Personal</t>
    </r>
  </si>
  <si>
    <r>
      <rPr>
        <sz val="11"/>
        <color rgb="FF000000"/>
        <rFont val="Scotia"/>
        <family val="2"/>
      </rPr>
      <t>Mutual funds</t>
    </r>
  </si>
  <si>
    <r>
      <rPr>
        <sz val="11"/>
        <color rgb="FF000000"/>
        <rFont val="Scotia"/>
        <family val="2"/>
      </rPr>
      <t>Institutional</t>
    </r>
  </si>
  <si>
    <r>
      <rPr>
        <b/>
        <sz val="11"/>
        <color rgb="FF000000"/>
        <rFont val="Scotia"/>
        <family val="2"/>
      </rPr>
      <t>Total</t>
    </r>
  </si>
  <si>
    <r>
      <rPr>
        <b/>
        <sz val="11"/>
        <color rgb="FFFF0000"/>
        <rFont val="Scotia"/>
        <family val="2"/>
      </rPr>
      <t>Assets under management (</t>
    </r>
    <r>
      <rPr>
        <i/>
        <sz val="11"/>
        <color rgb="FFFF0000"/>
        <rFont val="Scotia"/>
        <family val="2"/>
      </rPr>
      <t>$ billions</t>
    </r>
    <r>
      <rPr>
        <b/>
        <sz val="11"/>
        <color rgb="FFFF0000"/>
        <rFont val="Scotia"/>
        <family val="2"/>
      </rPr>
      <t>)⁽⁵⁾</t>
    </r>
  </si>
  <si>
    <r>
      <rPr>
        <sz val="7"/>
        <color rgb="FF000000"/>
        <rFont val="Scotia"/>
        <family val="2"/>
      </rPr>
      <t>(1) Trading-related revenue consists of net interest income and non-interest income. Included are unrealized gains and losses on security positions held, realized gains and losses from the purchase and sale of securities, fees and commissions from securities borrowing and lending activities, and gains and losses on trading derivatives. Underwriting and advisory fees, which are shown separately in the consolidated statement of income, are excluded.</t>
    </r>
  </si>
  <si>
    <r>
      <rPr>
        <sz val="7"/>
        <color rgb="FF000000"/>
        <rFont val="Scotia"/>
        <family val="2"/>
      </rPr>
      <t xml:space="preserve">(2) Refer to non-GAAP measures on page 5 of the Q1 2024 Quarterly Report to Shareholders, available on http://www.sedarplus.ca for the description of the measure. </t>
    </r>
  </si>
  <si>
    <r>
      <rPr>
        <sz val="7"/>
        <color rgb="FF000000"/>
        <rFont val="Scotia"/>
        <family val="2"/>
      </rPr>
      <t>(3) Foreign exchange and Other includes trading-related revenues from foreign exchange, commodities and other trading activities of the Bank.</t>
    </r>
  </si>
  <si>
    <r>
      <rPr>
        <sz val="7"/>
        <color rgb="FF000000"/>
        <rFont val="Scotia"/>
        <family val="2"/>
      </rPr>
      <t>(4) Effective January 1, 2024, the Bank no longer claims the dividend received deduction on Canadian shares that are mark-to-market property. This resulted in a lower TEB gross up.</t>
    </r>
  </si>
  <si>
    <r>
      <rPr>
        <sz val="7"/>
        <color rgb="FF000000"/>
        <rFont val="Scotia"/>
        <family val="2"/>
      </rPr>
      <t>(5) Refer to page 50 of the Q1 2024 Quarterly Report to Shareholders, available on http://www.sedarplus.ca, for an explanation of the composition of the measure. Such explanation is incorporated by reference hereto.</t>
    </r>
  </si>
  <si>
    <r>
      <rPr>
        <b/>
        <sz val="14"/>
        <color rgb="FFFFFFFF"/>
        <rFont val="Scotia"/>
        <family val="2"/>
      </rPr>
      <t>Operating Expenses</t>
    </r>
  </si>
  <si>
    <r>
      <rPr>
        <b/>
        <sz val="11"/>
        <color rgb="FF000000"/>
        <rFont val="Scotia"/>
        <family val="2"/>
      </rPr>
      <t>Salaries and employee benefits</t>
    </r>
  </si>
  <si>
    <r>
      <rPr>
        <sz val="11"/>
        <color rgb="FF000000"/>
        <rFont val="Scotia"/>
        <family val="2"/>
      </rPr>
      <t>Salaries</t>
    </r>
  </si>
  <si>
    <r>
      <rPr>
        <sz val="11"/>
        <color rgb="FF000000"/>
        <rFont val="Scotia"/>
        <family val="2"/>
      </rPr>
      <t>Performance-based compensation</t>
    </r>
  </si>
  <si>
    <r>
      <rPr>
        <sz val="11"/>
        <color rgb="FF000000"/>
        <rFont val="Scotia"/>
        <family val="2"/>
      </rPr>
      <t>Share-based payment</t>
    </r>
  </si>
  <si>
    <r>
      <rPr>
        <sz val="11"/>
        <color rgb="FF000000"/>
        <rFont val="Scotia"/>
        <family val="2"/>
      </rPr>
      <t>Other employee benefits</t>
    </r>
  </si>
  <si>
    <r>
      <rPr>
        <b/>
        <sz val="11"/>
        <color rgb="FF000000"/>
        <rFont val="Scotia"/>
        <family val="2"/>
      </rPr>
      <t>Total salaries and employee benefits</t>
    </r>
  </si>
  <si>
    <r>
      <rPr>
        <b/>
        <sz val="11"/>
        <color rgb="FF000000"/>
        <rFont val="Scotia"/>
        <family val="2"/>
      </rPr>
      <t>Premises</t>
    </r>
  </si>
  <si>
    <r>
      <rPr>
        <sz val="11"/>
        <color rgb="FF000000"/>
        <rFont val="Scotia"/>
        <family val="2"/>
      </rPr>
      <t>Rent</t>
    </r>
  </si>
  <si>
    <r>
      <rPr>
        <sz val="11"/>
        <color rgb="FF000000"/>
        <rFont val="Scotia"/>
        <family val="2"/>
      </rPr>
      <t>Property taxes</t>
    </r>
  </si>
  <si>
    <r>
      <rPr>
        <sz val="11"/>
        <color rgb="FF000000"/>
        <rFont val="Scotia"/>
        <family val="2"/>
      </rPr>
      <t>Other premises costs</t>
    </r>
  </si>
  <si>
    <r>
      <rPr>
        <b/>
        <sz val="11"/>
        <color rgb="FF000000"/>
        <rFont val="Scotia"/>
        <family val="2"/>
      </rPr>
      <t>Total premises</t>
    </r>
  </si>
  <si>
    <r>
      <rPr>
        <b/>
        <sz val="11"/>
        <color rgb="FF000000"/>
        <rFont val="Scotia"/>
        <family val="2"/>
      </rPr>
      <t>Technology</t>
    </r>
  </si>
  <si>
    <r>
      <rPr>
        <b/>
        <sz val="11"/>
        <color rgb="FF000000"/>
        <rFont val="Scotia"/>
        <family val="2"/>
      </rPr>
      <t>Depreciation</t>
    </r>
  </si>
  <si>
    <r>
      <rPr>
        <b/>
        <sz val="11"/>
        <color rgb="FF000000"/>
        <rFont val="Scotia"/>
        <family val="2"/>
      </rPr>
      <t>Amortization</t>
    </r>
  </si>
  <si>
    <r>
      <rPr>
        <sz val="11"/>
        <color rgb="FF000000"/>
        <rFont val="Scotia"/>
        <family val="2"/>
      </rPr>
      <t>Amortization of software intangibles</t>
    </r>
  </si>
  <si>
    <r>
      <rPr>
        <sz val="11"/>
        <color rgb="FF000000"/>
        <rFont val="Scotia"/>
        <family val="2"/>
      </rPr>
      <t>Amortization of intangibles</t>
    </r>
  </si>
  <si>
    <r>
      <rPr>
        <b/>
        <sz val="11"/>
        <color rgb="FF000000"/>
        <rFont val="Scotia"/>
        <family val="2"/>
      </rPr>
      <t>Total amortization</t>
    </r>
  </si>
  <si>
    <r>
      <rPr>
        <b/>
        <sz val="11"/>
        <color rgb="FF000000"/>
        <rFont val="Scotia"/>
        <family val="2"/>
      </rPr>
      <t>Communications</t>
    </r>
  </si>
  <si>
    <r>
      <rPr>
        <b/>
        <sz val="11"/>
        <color rgb="FF000000"/>
        <rFont val="Scotia"/>
        <family val="2"/>
      </rPr>
      <t>Advertising and business development</t>
    </r>
  </si>
  <si>
    <r>
      <rPr>
        <b/>
        <sz val="11"/>
        <color rgb="FF000000"/>
        <rFont val="Scotia"/>
        <family val="2"/>
      </rPr>
      <t>Professional</t>
    </r>
  </si>
  <si>
    <r>
      <rPr>
        <b/>
        <sz val="11"/>
        <color rgb="FF000000"/>
        <rFont val="Scotia"/>
        <family val="2"/>
      </rPr>
      <t>Business and capital taxes</t>
    </r>
  </si>
  <si>
    <r>
      <rPr>
        <sz val="11"/>
        <color rgb="FF000000"/>
        <rFont val="Scotia"/>
        <family val="2"/>
      </rPr>
      <t>Business taxes</t>
    </r>
  </si>
  <si>
    <r>
      <rPr>
        <sz val="11"/>
        <color rgb="FF000000"/>
        <rFont val="Scotia"/>
        <family val="2"/>
      </rPr>
      <t>Capital taxes</t>
    </r>
  </si>
  <si>
    <r>
      <rPr>
        <b/>
        <sz val="11"/>
        <color rgb="FF000000"/>
        <rFont val="Scotia"/>
        <family val="2"/>
      </rPr>
      <t>Total business and capital taxes</t>
    </r>
  </si>
  <si>
    <r>
      <rPr>
        <b/>
        <sz val="11"/>
        <color rgb="FF000000"/>
        <rFont val="Scotia"/>
        <family val="2"/>
      </rPr>
      <t>Other</t>
    </r>
  </si>
  <si>
    <r>
      <rPr>
        <b/>
        <sz val="11"/>
        <color rgb="FF000000"/>
        <rFont val="Scotia"/>
        <family val="2"/>
      </rPr>
      <t>Total operating expenses</t>
    </r>
  </si>
  <si>
    <r>
      <rPr>
        <sz val="11"/>
        <color rgb="FF000000"/>
        <rFont val="Scotia"/>
        <family val="2"/>
      </rPr>
      <t>Restructuring charge and severance provisions⁽²⁾</t>
    </r>
  </si>
  <si>
    <r>
      <rPr>
        <sz val="11"/>
        <color rgb="FF000000"/>
        <rFont val="Scotia"/>
        <family val="2"/>
      </rPr>
      <t>Consolidation of real estate and contract termination costs⁽³⁾</t>
    </r>
  </si>
  <si>
    <r>
      <rPr>
        <sz val="11"/>
        <color rgb="FF000000"/>
        <rFont val="Scotia"/>
        <family val="2"/>
      </rPr>
      <t>Impairment of non-financial assets⁽³⁾</t>
    </r>
  </si>
  <si>
    <r>
      <rPr>
        <sz val="11"/>
        <color rgb="FF000000"/>
        <rFont val="Scotia"/>
        <family val="2"/>
      </rPr>
      <t>Amortization of acquisition-related intangible assets⁽⁴⁾</t>
    </r>
  </si>
  <si>
    <r>
      <rPr>
        <sz val="11"/>
        <color rgb="FF000000"/>
        <rFont val="Scotia"/>
        <family val="2"/>
      </rPr>
      <t>Support costs of the Scene+ loyalty program⁽⁵⁾</t>
    </r>
  </si>
  <si>
    <r>
      <rPr>
        <b/>
        <sz val="11"/>
        <color rgb="FF000000"/>
        <rFont val="Scotia"/>
        <family val="2"/>
      </rPr>
      <t>Total adjusting items</t>
    </r>
  </si>
  <si>
    <r>
      <rPr>
        <b/>
        <sz val="11"/>
        <color rgb="FF000000"/>
        <rFont val="Scotia"/>
        <family val="2"/>
      </rPr>
      <t>Adjusted operating expenses⁽¹⁾</t>
    </r>
  </si>
  <si>
    <r>
      <rPr>
        <sz val="9"/>
        <color rgb="FF000000"/>
        <rFont val="Scotia"/>
        <family val="2"/>
      </rPr>
      <t>(1) Refer to non-GAAP Measures on Notes Pages 1-2 of the Supplementary Financial Information Report for the description of the adjusting items. Refer to Appendix 3 of the Supplementary Financial Information Report for reconciliation.</t>
    </r>
  </si>
  <si>
    <r>
      <rPr>
        <sz val="9"/>
        <color rgb="FF000000"/>
        <rFont val="Scotia"/>
        <family val="2"/>
      </rPr>
      <t>(2) Recorded in Salaries and employee benefits and Other - Non-interest expenses.</t>
    </r>
  </si>
  <si>
    <r>
      <rPr>
        <sz val="9"/>
        <color rgb="FF000000"/>
        <rFont val="Scotia"/>
        <family val="2"/>
      </rPr>
      <t>(3) Recorded in Depreciation and amortization and Other - Non-interest expenses.</t>
    </r>
  </si>
  <si>
    <r>
      <rPr>
        <sz val="9"/>
        <color rgb="FF000000"/>
        <rFont val="Scotia"/>
        <family val="2"/>
      </rPr>
      <t>(4) Recorded in Depreciation and Amortization.</t>
    </r>
  </si>
  <si>
    <r>
      <rPr>
        <sz val="9"/>
        <color rgb="FF000000"/>
        <rFont val="Scotia"/>
        <family val="2"/>
      </rPr>
      <t>(5) Recorded in Other - Non-interest expenses</t>
    </r>
  </si>
  <si>
    <r>
      <rPr>
        <b/>
        <sz val="14"/>
        <color rgb="FFFFFFFF"/>
        <rFont val="Scotia"/>
        <family val="2"/>
      </rPr>
      <t>Consolidated Statement of Financial Position  — Assets  (Spot Balances)</t>
    </r>
  </si>
  <si>
    <r>
      <rPr>
        <i/>
        <sz val="11"/>
        <color rgb="FFFF0000"/>
        <rFont val="Scotia"/>
        <family val="2"/>
      </rPr>
      <t>($ millions)</t>
    </r>
  </si>
  <si>
    <r>
      <rPr>
        <b/>
        <sz val="11"/>
        <color rgb="FFFF0000"/>
        <rFont val="Scotia"/>
        <family val="2"/>
      </rPr>
      <t>Assets</t>
    </r>
  </si>
  <si>
    <r>
      <rPr>
        <b/>
        <sz val="11"/>
        <color rgb="FF000000"/>
        <rFont val="Scotia"/>
        <family val="2"/>
      </rPr>
      <t>Cash and deposits with financial institutions</t>
    </r>
  </si>
  <si>
    <r>
      <rPr>
        <b/>
        <sz val="11"/>
        <color rgb="FF000000"/>
        <rFont val="Scotia"/>
        <family val="2"/>
      </rPr>
      <t>Precious metals</t>
    </r>
  </si>
  <si>
    <r>
      <rPr>
        <b/>
        <sz val="11"/>
        <color rgb="FF000000"/>
        <rFont val="Scotia"/>
        <family val="2"/>
      </rPr>
      <t>Trading assets</t>
    </r>
  </si>
  <si>
    <r>
      <rPr>
        <sz val="11"/>
        <color rgb="FF000000"/>
        <rFont val="Scotia"/>
        <family val="2"/>
      </rPr>
      <t>Other</t>
    </r>
  </si>
  <si>
    <r>
      <rPr>
        <sz val="11"/>
        <color rgb="FF000000"/>
        <rFont val="Scotia"/>
        <family val="2"/>
      </rPr>
      <t>Total trading assets</t>
    </r>
  </si>
  <si>
    <r>
      <rPr>
        <b/>
        <sz val="11"/>
        <color rgb="FF000000"/>
        <rFont val="Scotia"/>
        <family val="2"/>
      </rPr>
      <t>Securities purchased under resale agreements and securities borrowed</t>
    </r>
  </si>
  <si>
    <r>
      <rPr>
        <b/>
        <sz val="11"/>
        <color rgb="FF000000"/>
        <rFont val="Scotia"/>
        <family val="2"/>
      </rPr>
      <t>Derivative financial instruments</t>
    </r>
  </si>
  <si>
    <r>
      <rPr>
        <b/>
        <sz val="11"/>
        <color rgb="FF000000"/>
        <rFont val="Scotia"/>
        <family val="2"/>
      </rPr>
      <t>Investment securities</t>
    </r>
  </si>
  <si>
    <r>
      <rPr>
        <b/>
        <sz val="11"/>
        <color rgb="FF000000"/>
        <rFont val="Scotia"/>
        <family val="2"/>
      </rPr>
      <t>Loans to customers</t>
    </r>
  </si>
  <si>
    <r>
      <rPr>
        <sz val="11"/>
        <color rgb="FF000000"/>
        <rFont val="Scotia"/>
        <family val="2"/>
      </rPr>
      <t>Business and government</t>
    </r>
  </si>
  <si>
    <r>
      <rPr>
        <sz val="11"/>
        <color rgb="FF000000"/>
        <rFont val="Scotia"/>
        <family val="2"/>
      </rPr>
      <t>Sub-total</t>
    </r>
  </si>
  <si>
    <r>
      <rPr>
        <sz val="11"/>
        <color rgb="FF000000"/>
        <rFont val="Scotia"/>
        <family val="2"/>
      </rPr>
      <t>Allowance for credit losses</t>
    </r>
  </si>
  <si>
    <r>
      <rPr>
        <sz val="11"/>
        <color rgb="FF000000"/>
        <rFont val="Scotia"/>
        <family val="2"/>
      </rPr>
      <t>Total net loans</t>
    </r>
  </si>
  <si>
    <r>
      <rPr>
        <sz val="11"/>
        <color rgb="FF000000"/>
        <rFont val="Scotia"/>
        <family val="2"/>
      </rPr>
      <t>Customers' liability under acceptances, net of allowance</t>
    </r>
  </si>
  <si>
    <r>
      <rPr>
        <sz val="11"/>
        <color rgb="FF000000"/>
        <rFont val="Scotia"/>
        <family val="2"/>
      </rPr>
      <t>Current tax assets</t>
    </r>
  </si>
  <si>
    <r>
      <rPr>
        <sz val="11"/>
        <color rgb="FF000000"/>
        <rFont val="Scotia"/>
        <family val="2"/>
      </rPr>
      <t>Investment property</t>
    </r>
  </si>
  <si>
    <r>
      <rPr>
        <sz val="11"/>
        <color rgb="FF000000"/>
        <rFont val="Scotia"/>
        <family val="2"/>
      </rPr>
      <t>Land, buildings and equipment</t>
    </r>
  </si>
  <si>
    <r>
      <rPr>
        <sz val="11"/>
        <color rgb="FF000000"/>
        <rFont val="Scotia"/>
        <family val="2"/>
      </rPr>
      <t>Investments in associates</t>
    </r>
  </si>
  <si>
    <r>
      <rPr>
        <sz val="11"/>
        <color rgb="FF000000"/>
        <rFont val="Scotia"/>
        <family val="2"/>
      </rPr>
      <t>Goodwill and other intangible assets</t>
    </r>
  </si>
  <si>
    <r>
      <rPr>
        <sz val="11"/>
        <color rgb="FF000000"/>
        <rFont val="Scotia"/>
        <family val="2"/>
      </rPr>
      <t>Deferred tax assets</t>
    </r>
  </si>
  <si>
    <r>
      <rPr>
        <sz val="11"/>
        <color rgb="FF000000"/>
        <rFont val="Scotia"/>
        <family val="2"/>
      </rPr>
      <t>Total other assets</t>
    </r>
  </si>
  <si>
    <r>
      <rPr>
        <b/>
        <sz val="11"/>
        <color rgb="FF000000"/>
        <rFont val="Scotia"/>
        <family val="2"/>
      </rPr>
      <t>Total Assets</t>
    </r>
  </si>
  <si>
    <r>
      <rPr>
        <b/>
        <sz val="14"/>
        <color rgb="FFFFFFFF"/>
        <rFont val="Scotia"/>
        <family val="2"/>
      </rPr>
      <t>Consolidated Statement of Financial Position  — Liabilities and Equity (Spot Balances)</t>
    </r>
  </si>
  <si>
    <r>
      <rPr>
        <b/>
        <sz val="11"/>
        <color rgb="FFFF0000"/>
        <rFont val="Scotia"/>
        <family val="2"/>
      </rPr>
      <t>Liabilities</t>
    </r>
  </si>
  <si>
    <r>
      <rPr>
        <sz val="11"/>
        <color rgb="FF000000"/>
        <rFont val="Scotia"/>
        <family val="2"/>
      </rPr>
      <t>Financial institutions</t>
    </r>
  </si>
  <si>
    <r>
      <rPr>
        <sz val="11"/>
        <color rgb="FF000000"/>
        <rFont val="Scotia"/>
        <family val="2"/>
      </rPr>
      <t>Total deposits</t>
    </r>
  </si>
  <si>
    <r>
      <rPr>
        <sz val="11"/>
        <color rgb="FF000000"/>
        <rFont val="Scotia"/>
        <family val="2"/>
      </rPr>
      <t>Financial instruments designated at fair value through profit or loss</t>
    </r>
  </si>
  <si>
    <r>
      <rPr>
        <sz val="11"/>
        <color rgb="FF000000"/>
        <rFont val="Scotia"/>
        <family val="2"/>
      </rPr>
      <t>Acceptances</t>
    </r>
  </si>
  <si>
    <r>
      <rPr>
        <sz val="11"/>
        <color rgb="FF000000"/>
        <rFont val="Scotia"/>
        <family val="2"/>
      </rPr>
      <t>Obligations related to securities sold short</t>
    </r>
  </si>
  <si>
    <r>
      <rPr>
        <sz val="11"/>
        <color rgb="FF000000"/>
        <rFont val="Scotia"/>
        <family val="2"/>
      </rPr>
      <t>Derivative financial instruments</t>
    </r>
  </si>
  <si>
    <r>
      <rPr>
        <sz val="11"/>
        <color rgb="FF000000"/>
        <rFont val="Scotia"/>
        <family val="2"/>
      </rPr>
      <t>Obligations related to securities sold under repurchase agreements and securities lent</t>
    </r>
  </si>
  <si>
    <r>
      <rPr>
        <sz val="11"/>
        <color rgb="FF000000"/>
        <rFont val="Scotia"/>
        <family val="2"/>
      </rPr>
      <t>Current tax liabilities</t>
    </r>
  </si>
  <si>
    <r>
      <rPr>
        <sz val="11"/>
        <color rgb="FF000000"/>
        <rFont val="Scotia"/>
        <family val="2"/>
      </rPr>
      <t>Subordinated debentures</t>
    </r>
  </si>
  <si>
    <r>
      <rPr>
        <sz val="11"/>
        <color rgb="FF000000"/>
        <rFont val="Scotia"/>
        <family val="2"/>
      </rPr>
      <t>Provisions for off-balance sheet credit risks and other</t>
    </r>
  </si>
  <si>
    <r>
      <rPr>
        <sz val="11"/>
        <color rgb="FF000000"/>
        <rFont val="Scotia"/>
        <family val="2"/>
      </rPr>
      <t>Deferred tax liabilities</t>
    </r>
  </si>
  <si>
    <r>
      <rPr>
        <sz val="11"/>
        <color rgb="FF000000"/>
        <rFont val="Scotia"/>
        <family val="2"/>
      </rPr>
      <t>Total other liabilities</t>
    </r>
  </si>
  <si>
    <r>
      <rPr>
        <b/>
        <sz val="11"/>
        <color rgb="FF000000"/>
        <rFont val="Scotia"/>
        <family val="2"/>
      </rPr>
      <t>Total Liabilities</t>
    </r>
  </si>
  <si>
    <r>
      <rPr>
        <b/>
        <sz val="11"/>
        <color rgb="FFFF0000"/>
        <rFont val="Scotia"/>
        <family val="2"/>
      </rPr>
      <t>Equity</t>
    </r>
  </si>
  <si>
    <r>
      <rPr>
        <b/>
        <sz val="11"/>
        <color rgb="FF000000"/>
        <rFont val="Scotia"/>
        <family val="2"/>
      </rPr>
      <t>Common equity</t>
    </r>
  </si>
  <si>
    <r>
      <rPr>
        <sz val="11"/>
        <color rgb="FF000000"/>
        <rFont val="Scotia"/>
        <family val="2"/>
      </rPr>
      <t>Common shares</t>
    </r>
  </si>
  <si>
    <r>
      <rPr>
        <sz val="11"/>
        <color rgb="FF000000"/>
        <rFont val="Scotia"/>
        <family val="2"/>
      </rPr>
      <t>Retained earnings</t>
    </r>
  </si>
  <si>
    <r>
      <rPr>
        <sz val="11"/>
        <color rgb="FF000000"/>
        <rFont val="Scotia"/>
        <family val="2"/>
      </rPr>
      <t>Accumulated other comprehensive income</t>
    </r>
  </si>
  <si>
    <r>
      <rPr>
        <sz val="11"/>
        <color rgb="FF000000"/>
        <rFont val="Scotia"/>
        <family val="2"/>
      </rPr>
      <t>Other reserves</t>
    </r>
  </si>
  <si>
    <r>
      <rPr>
        <sz val="11"/>
        <color rgb="FF000000"/>
        <rFont val="Scotia"/>
        <family val="2"/>
      </rPr>
      <t>Total common equity</t>
    </r>
  </si>
  <si>
    <r>
      <rPr>
        <sz val="11"/>
        <color rgb="FF000000"/>
        <rFont val="Scotia"/>
        <family val="2"/>
      </rPr>
      <t xml:space="preserve">Preferred shares and other equity instruments </t>
    </r>
  </si>
  <si>
    <r>
      <rPr>
        <sz val="11"/>
        <color rgb="FF000000"/>
        <rFont val="Scotia"/>
        <family val="2"/>
      </rPr>
      <t>Total equity attributable to equity holders of the Bank</t>
    </r>
  </si>
  <si>
    <r>
      <rPr>
        <sz val="11"/>
        <color rgb="FF000000"/>
        <rFont val="Scotia"/>
        <family val="2"/>
      </rPr>
      <t>Non-controlling interests in subsidiaries</t>
    </r>
  </si>
  <si>
    <r>
      <rPr>
        <b/>
        <sz val="11"/>
        <color rgb="FF000000"/>
        <rFont val="Scotia"/>
        <family val="2"/>
      </rPr>
      <t>Total Equity</t>
    </r>
  </si>
  <si>
    <r>
      <rPr>
        <b/>
        <sz val="11"/>
        <color rgb="FF000000"/>
        <rFont val="Scotia"/>
        <family val="2"/>
      </rPr>
      <t>Total Liabilities and Equity</t>
    </r>
  </si>
  <si>
    <r>
      <rPr>
        <b/>
        <sz val="14"/>
        <color rgb="FFFFFFFF"/>
        <rFont val="Scotia"/>
        <family val="2"/>
      </rPr>
      <t>Average Balance Sheet</t>
    </r>
  </si>
  <si>
    <r>
      <rPr>
        <sz val="11"/>
        <color rgb="FF000000"/>
        <rFont val="Scotia"/>
        <family val="2"/>
      </rPr>
      <t>Deposits with financial institutions</t>
    </r>
  </si>
  <si>
    <r>
      <rPr>
        <sz val="11"/>
        <color rgb="FF000000"/>
        <rFont val="Scotia"/>
        <family val="2"/>
      </rPr>
      <t xml:space="preserve">Trading assets </t>
    </r>
  </si>
  <si>
    <r>
      <rPr>
        <sz val="11"/>
        <color rgb="FF000000"/>
        <rFont val="Scotia"/>
        <family val="2"/>
      </rPr>
      <t>- Securities</t>
    </r>
  </si>
  <si>
    <r>
      <rPr>
        <sz val="11"/>
        <color rgb="FF000000"/>
        <rFont val="Scotia"/>
        <family val="2"/>
      </rPr>
      <t>- Loans</t>
    </r>
  </si>
  <si>
    <r>
      <rPr>
        <sz val="11"/>
        <color rgb="FF000000"/>
        <rFont val="Scotia"/>
        <family val="2"/>
      </rPr>
      <t>Securities purchased under resale agreements and securities borrowed</t>
    </r>
  </si>
  <si>
    <r>
      <rPr>
        <sz val="11"/>
        <color rgb="FF000000"/>
        <rFont val="Scotia"/>
        <family val="2"/>
      </rPr>
      <t>Investment securities including investments in associates</t>
    </r>
  </si>
  <si>
    <r>
      <rPr>
        <sz val="11"/>
        <color rgb="FF000000"/>
        <rFont val="Scotia"/>
        <family val="2"/>
      </rPr>
      <t>Loans to customers</t>
    </r>
  </si>
  <si>
    <r>
      <rPr>
        <sz val="11"/>
        <color rgb="FF000000"/>
        <rFont val="Scotia"/>
        <family val="2"/>
      </rPr>
      <t>- Residential mortgages</t>
    </r>
  </si>
  <si>
    <r>
      <rPr>
        <sz val="11"/>
        <color rgb="FF000000"/>
        <rFont val="Scotia"/>
        <family val="2"/>
      </rPr>
      <t>- Personal loans</t>
    </r>
  </si>
  <si>
    <r>
      <rPr>
        <sz val="11"/>
        <color rgb="FF000000"/>
        <rFont val="Scotia"/>
        <family val="2"/>
      </rPr>
      <t>- Credit cards</t>
    </r>
  </si>
  <si>
    <r>
      <rPr>
        <sz val="11"/>
        <color rgb="FF000000"/>
        <rFont val="Scotia"/>
        <family val="2"/>
      </rPr>
      <t>- Business and government</t>
    </r>
  </si>
  <si>
    <r>
      <rPr>
        <sz val="11"/>
        <color rgb="FF000000"/>
        <rFont val="Scotia"/>
        <family val="2"/>
      </rPr>
      <t>- Sub-total</t>
    </r>
  </si>
  <si>
    <r>
      <rPr>
        <sz val="11"/>
        <color rgb="FF000000"/>
        <rFont val="Scotia"/>
        <family val="2"/>
      </rPr>
      <t>- Allowance for credit losses</t>
    </r>
  </si>
  <si>
    <r>
      <rPr>
        <sz val="11"/>
        <color rgb="FF000000"/>
        <rFont val="Scotia"/>
        <family val="2"/>
      </rPr>
      <t>Total loans to customers</t>
    </r>
  </si>
  <si>
    <r>
      <rPr>
        <sz val="11"/>
        <color rgb="FF000000"/>
        <rFont val="Scotia"/>
        <family val="2"/>
      </rPr>
      <t>Customer's liability under acceptances</t>
    </r>
  </si>
  <si>
    <r>
      <rPr>
        <sz val="11"/>
        <color rgb="FF000000"/>
        <rFont val="Scotia"/>
        <family val="2"/>
      </rPr>
      <t>Total earning assets⁽¹⁾</t>
    </r>
  </si>
  <si>
    <r>
      <rPr>
        <sz val="11"/>
        <color rgb="FF000000"/>
        <rFont val="Scotia"/>
        <family val="2"/>
      </rPr>
      <t>Deposits from customers</t>
    </r>
  </si>
  <si>
    <r>
      <rPr>
        <sz val="11"/>
        <color rgb="FF000000"/>
        <rFont val="Scotia"/>
        <family val="2"/>
      </rPr>
      <t>Deposits from banks</t>
    </r>
  </si>
  <si>
    <r>
      <rPr>
        <sz val="11"/>
        <color rgb="FF000000"/>
        <rFont val="Scotia"/>
        <family val="2"/>
      </rPr>
      <t>Securities sold short</t>
    </r>
  </si>
  <si>
    <r>
      <rPr>
        <sz val="11"/>
        <color rgb="FF000000"/>
        <rFont val="Scotia"/>
        <family val="2"/>
      </rPr>
      <t>Obligations related to securities sold under repurchase</t>
    </r>
  </si>
  <si>
    <r>
      <rPr>
        <sz val="11"/>
        <color rgb="FF000000"/>
        <rFont val="Scotia"/>
        <family val="2"/>
      </rPr>
      <t>Agreements and securities lent</t>
    </r>
  </si>
  <si>
    <r>
      <rPr>
        <sz val="11"/>
        <color rgb="FF000000"/>
        <rFont val="Scotia"/>
        <family val="2"/>
      </rPr>
      <t>Shareholders' equity</t>
    </r>
  </si>
  <si>
    <r>
      <rPr>
        <sz val="11"/>
        <color rgb="FF000000"/>
        <rFont val="Scotia"/>
        <family val="2"/>
      </rPr>
      <t>- Common shares, retained earnings, accumulated other</t>
    </r>
  </si>
  <si>
    <r>
      <rPr>
        <sz val="11"/>
        <color rgb="FF000000"/>
        <rFont val="Scotia"/>
        <family val="2"/>
      </rPr>
      <t xml:space="preserve">   Comprehensive income and other reserves</t>
    </r>
  </si>
  <si>
    <r>
      <rPr>
        <sz val="11"/>
        <color rgb="FF000000"/>
        <rFont val="Scotia"/>
        <family val="2"/>
      </rPr>
      <t>- Preferred shares</t>
    </r>
  </si>
  <si>
    <r>
      <rPr>
        <sz val="11"/>
        <color rgb="FF000000"/>
        <rFont val="Scotia"/>
        <family val="2"/>
      </rPr>
      <t>- Non-controlling interests in subsidiaries</t>
    </r>
  </si>
  <si>
    <r>
      <rPr>
        <sz val="11"/>
        <color rgb="FF000000"/>
        <rFont val="Scotia"/>
        <family val="2"/>
      </rPr>
      <t>- Total shareholders' equity</t>
    </r>
  </si>
  <si>
    <r>
      <rPr>
        <b/>
        <sz val="11"/>
        <color rgb="FF000000"/>
        <rFont val="Scotia"/>
        <family val="2"/>
      </rPr>
      <t>Total liabilities and shareholders' equity</t>
    </r>
  </si>
  <si>
    <r>
      <rPr>
        <sz val="9"/>
        <color rgb="FF000000"/>
        <rFont val="Scotia"/>
        <family val="2"/>
      </rPr>
      <t>(1) Refer to non-GAAP measures on page 5 of the Q1 2024 Quarterly Report to Shareholders, available on http://www.sedarplus.ca for the description of the measure. Refer to Appendix 3 of the Supplementary Financial Information Report for reconciliation.</t>
    </r>
  </si>
  <si>
    <r>
      <rPr>
        <b/>
        <sz val="14"/>
        <color rgb="FFFFFFFF"/>
        <rFont val="Scotia"/>
        <family val="2"/>
      </rPr>
      <t>Consolidated Statement of Changes in Equity</t>
    </r>
  </si>
  <si>
    <r>
      <rPr>
        <b/>
        <sz val="11"/>
        <color rgb="FF000000"/>
        <rFont val="Scotia"/>
        <family val="2"/>
      </rPr>
      <t>Common Shares</t>
    </r>
  </si>
  <si>
    <r>
      <rPr>
        <sz val="11"/>
        <color rgb="FF000000"/>
        <rFont val="Scotia"/>
        <family val="2"/>
      </rPr>
      <t xml:space="preserve">Balance at beginning of period </t>
    </r>
  </si>
  <si>
    <r>
      <rPr>
        <sz val="11"/>
        <color rgb="FF000000"/>
        <rFont val="Scotia"/>
        <family val="2"/>
      </rPr>
      <t>Share issuance, net of repurchase/redemptions</t>
    </r>
  </si>
  <si>
    <r>
      <rPr>
        <b/>
        <sz val="11"/>
        <color rgb="FF000000"/>
        <rFont val="Scotia"/>
        <family val="2"/>
      </rPr>
      <t>Balance at end of period</t>
    </r>
  </si>
  <si>
    <r>
      <rPr>
        <b/>
        <sz val="11"/>
        <color rgb="FF000000"/>
        <rFont val="Scotia"/>
        <family val="2"/>
      </rPr>
      <t>Retained Earnings</t>
    </r>
  </si>
  <si>
    <r>
      <rPr>
        <sz val="11"/>
        <color rgb="FF000000"/>
        <rFont val="Scotia"/>
        <family val="2"/>
      </rPr>
      <t>Balance at beginning of period</t>
    </r>
  </si>
  <si>
    <r>
      <rPr>
        <sz val="11"/>
        <color rgb="FF000000"/>
        <rFont val="Scotia"/>
        <family val="2"/>
      </rPr>
      <t>Cumulative impact of adopting IFRS 17, net of tax</t>
    </r>
  </si>
  <si>
    <r>
      <rPr>
        <sz val="11"/>
        <color rgb="FF000000"/>
        <rFont val="Scotia"/>
        <family val="2"/>
      </rPr>
      <t>Restated balance as at November 1, 2022</t>
    </r>
  </si>
  <si>
    <r>
      <rPr>
        <sz val="11"/>
        <color rgb="FF000000"/>
        <rFont val="Scotia"/>
        <family val="2"/>
      </rPr>
      <t xml:space="preserve">Net income attributable to common shareholders of the Bank </t>
    </r>
  </si>
  <si>
    <r>
      <rPr>
        <sz val="11"/>
        <color rgb="FF000000"/>
        <rFont val="Scotia"/>
        <family val="2"/>
      </rPr>
      <t>Dividends paid to common shareholders of the Bank</t>
    </r>
  </si>
  <si>
    <r>
      <rPr>
        <sz val="11"/>
        <color rgb="FF000000"/>
        <rFont val="Scotia"/>
        <family val="2"/>
      </rPr>
      <t>Shares repurchased/redeemed</t>
    </r>
  </si>
  <si>
    <r>
      <rPr>
        <sz val="11"/>
        <color rgb="FF000000"/>
        <rFont val="Scotia"/>
        <family val="2"/>
      </rPr>
      <t xml:space="preserve">Other </t>
    </r>
  </si>
  <si>
    <r>
      <rPr>
        <b/>
        <sz val="11"/>
        <color rgb="FF000000"/>
        <rFont val="Scotia"/>
        <family val="2"/>
      </rPr>
      <t>Accumulated Other Comprehensive Income (Loss)</t>
    </r>
  </si>
  <si>
    <r>
      <rPr>
        <sz val="11"/>
        <color rgb="FF000000"/>
        <rFont val="Scotia"/>
        <family val="2"/>
      </rPr>
      <t>Other comprehensive income, net of income tax</t>
    </r>
  </si>
  <si>
    <r>
      <rPr>
        <sz val="11"/>
        <color rgb="FF000000"/>
        <rFont val="Scotia"/>
        <family val="2"/>
      </rPr>
      <t>Foreign currency translation</t>
    </r>
  </si>
  <si>
    <r>
      <rPr>
        <sz val="11"/>
        <color rgb="FF000000"/>
        <rFont val="Scotia"/>
        <family val="2"/>
      </rPr>
      <t>Debt instruments at fair value through other comprehensive income</t>
    </r>
  </si>
  <si>
    <r>
      <rPr>
        <sz val="11"/>
        <color rgb="FF000000"/>
        <rFont val="Scotia"/>
        <family val="2"/>
      </rPr>
      <t>Equity instruments at fair value through other comprehensive income</t>
    </r>
  </si>
  <si>
    <r>
      <rPr>
        <sz val="11"/>
        <color rgb="FF000000"/>
        <rFont val="Scotia"/>
        <family val="2"/>
      </rPr>
      <t>Cash flow hedges</t>
    </r>
  </si>
  <si>
    <r>
      <rPr>
        <b/>
        <sz val="11"/>
        <color rgb="FF000000"/>
        <rFont val="Scotia"/>
        <family val="2"/>
      </rPr>
      <t>Other Reserves</t>
    </r>
  </si>
  <si>
    <r>
      <rPr>
        <sz val="11"/>
        <color rgb="FF000000"/>
        <rFont val="Scotia"/>
        <family val="2"/>
      </rPr>
      <t>Share-based payments</t>
    </r>
  </si>
  <si>
    <r>
      <rPr>
        <sz val="11"/>
        <color rgb="FF000000"/>
        <rFont val="Scotia"/>
        <family val="2"/>
      </rPr>
      <t>Shares issued</t>
    </r>
  </si>
  <si>
    <r>
      <rPr>
        <b/>
        <sz val="11"/>
        <color rgb="FF000000"/>
        <rFont val="Scotia"/>
        <family val="2"/>
      </rPr>
      <t>Total Common Equity at End of Period</t>
    </r>
  </si>
  <si>
    <r>
      <rPr>
        <b/>
        <sz val="11"/>
        <color rgb="FF000000"/>
        <rFont val="Scotia"/>
        <family val="2"/>
      </rPr>
      <t>Composition of Accumulated Other Comprehensive Income (Loss)</t>
    </r>
  </si>
  <si>
    <r>
      <rPr>
        <b/>
        <sz val="14"/>
        <color rgb="FFFFFFFF"/>
        <rFont val="Scotia"/>
        <family val="2"/>
      </rPr>
      <t xml:space="preserve">Consolidated Statement of Changes in Equity </t>
    </r>
    <r>
      <rPr>
        <sz val="14"/>
        <color rgb="FFFFFFFF"/>
        <rFont val="Scotia"/>
        <family val="2"/>
      </rPr>
      <t>(Continued)</t>
    </r>
  </si>
  <si>
    <r>
      <rPr>
        <b/>
        <sz val="11"/>
        <color rgb="FF000000"/>
        <rFont val="Scotia"/>
        <family val="2"/>
      </rPr>
      <t>Preferred Shares and other Equity Instruments</t>
    </r>
  </si>
  <si>
    <r>
      <rPr>
        <sz val="11"/>
        <color rgb="FF000000"/>
        <rFont val="Scotia"/>
        <family val="2"/>
      </rPr>
      <t>Issued</t>
    </r>
  </si>
  <si>
    <r>
      <rPr>
        <sz val="11"/>
        <color rgb="FF000000"/>
        <rFont val="Scotia"/>
        <family val="2"/>
      </rPr>
      <t>Repurchased/redeemed</t>
    </r>
  </si>
  <si>
    <r>
      <rPr>
        <sz val="11"/>
        <color rgb="FF000000"/>
        <rFont val="Scotia"/>
        <family val="2"/>
      </rPr>
      <t xml:space="preserve">Net income attributable to preferred shareholders and other equity instrument holders of the Bank </t>
    </r>
  </si>
  <si>
    <r>
      <rPr>
        <sz val="11"/>
        <color rgb="FF000000"/>
        <rFont val="Scotia"/>
        <family val="2"/>
      </rPr>
      <t>Dividends paid to preferred shareholders and other equity instrument holders of the Bank</t>
    </r>
  </si>
  <si>
    <r>
      <rPr>
        <b/>
        <sz val="11"/>
        <color rgb="FF000000"/>
        <rFont val="Scotia"/>
        <family val="2"/>
      </rPr>
      <t>Non-Controlling Interests: Non-Controlling Interests in Subsidiaries</t>
    </r>
  </si>
  <si>
    <r>
      <rPr>
        <sz val="11"/>
        <color rgb="FF000000"/>
        <rFont val="Scotia"/>
        <family val="2"/>
      </rPr>
      <t>Net income attributable to non-controlling interests in subsidiaries</t>
    </r>
  </si>
  <si>
    <r>
      <rPr>
        <sz val="11"/>
        <color rgb="FF000000"/>
        <rFont val="Scotia"/>
        <family val="2"/>
      </rPr>
      <t>Distributions to non-controlling interests</t>
    </r>
  </si>
  <si>
    <r>
      <rPr>
        <b/>
        <sz val="11"/>
        <color rgb="FF000000"/>
        <rFont val="Scotia"/>
        <family val="2"/>
      </rPr>
      <t>Total Equity at End of Period</t>
    </r>
  </si>
  <si>
    <r>
      <rPr>
        <b/>
        <sz val="14"/>
        <color rgb="FFFFFFFF"/>
        <rFont val="Scotia"/>
        <family val="2"/>
      </rPr>
      <t>Loans and Acceptances by Type of Borrower</t>
    </r>
  </si>
  <si>
    <r>
      <rPr>
        <i/>
        <sz val="11"/>
        <color rgb="FFFF0000"/>
        <rFont val="Scotia"/>
        <family val="2"/>
      </rPr>
      <t xml:space="preserve">($ billions) </t>
    </r>
  </si>
  <si>
    <r>
      <rPr>
        <b/>
        <sz val="11"/>
        <color rgb="FF000000"/>
        <rFont val="Scotia"/>
        <family val="2"/>
      </rPr>
      <t>January 31, 2024</t>
    </r>
  </si>
  <si>
    <t>October 31, 2023</t>
  </si>
  <si>
    <t>July 31, 2023</t>
  </si>
  <si>
    <t>April 30, 2023</t>
  </si>
  <si>
    <t>January 31, 2023</t>
  </si>
  <si>
    <r>
      <rPr>
        <b/>
        <sz val="11"/>
        <color rgb="FF000000"/>
        <rFont val="Scotia"/>
        <family val="2"/>
      </rPr>
      <t>Balance</t>
    </r>
  </si>
  <si>
    <t>% of Total</t>
  </si>
  <si>
    <r>
      <rPr>
        <sz val="11"/>
        <color rgb="FF000000"/>
        <rFont val="Scotia"/>
        <family val="2"/>
      </rPr>
      <t>Balance</t>
    </r>
  </si>
  <si>
    <r>
      <rPr>
        <b/>
        <sz val="11"/>
        <color rgb="FF000000"/>
        <rFont val="Scotia"/>
        <family val="2"/>
      </rPr>
      <t>Personal</t>
    </r>
  </si>
  <si>
    <r>
      <rPr>
        <sz val="11"/>
        <color rgb="FF000000"/>
        <rFont val="Scotia"/>
        <family val="2"/>
      </rPr>
      <t>Financial services</t>
    </r>
  </si>
  <si>
    <r>
      <rPr>
        <sz val="11"/>
        <color rgb="FF000000"/>
        <rFont val="Scotia"/>
        <family val="2"/>
      </rPr>
      <t>Non-bank</t>
    </r>
  </si>
  <si>
    <r>
      <rPr>
        <sz val="11"/>
        <color rgb="FF000000"/>
        <rFont val="Scotia"/>
        <family val="2"/>
      </rPr>
      <t>Bank⁽¹⁾</t>
    </r>
  </si>
  <si>
    <r>
      <rPr>
        <sz val="11"/>
        <color rgb="FF000000"/>
        <rFont val="Scotia"/>
        <family val="2"/>
      </rPr>
      <t>Wholesale and retail</t>
    </r>
  </si>
  <si>
    <r>
      <rPr>
        <sz val="11"/>
        <color rgb="FF000000"/>
        <rFont val="Scotia"/>
        <family val="2"/>
      </rPr>
      <t>Real estate and construction</t>
    </r>
  </si>
  <si>
    <r>
      <rPr>
        <sz val="11"/>
        <color rgb="FF000000"/>
        <rFont val="Scotia"/>
        <family val="2"/>
      </rPr>
      <t>Energy</t>
    </r>
  </si>
  <si>
    <r>
      <rPr>
        <sz val="11"/>
        <color rgb="FF000000"/>
        <rFont val="Scotia"/>
        <family val="2"/>
      </rPr>
      <t>Transportation</t>
    </r>
  </si>
  <si>
    <r>
      <rPr>
        <sz val="11"/>
        <color rgb="FF000000"/>
        <rFont val="Scotia"/>
        <family val="2"/>
      </rPr>
      <t>Automotive</t>
    </r>
  </si>
  <si>
    <r>
      <rPr>
        <sz val="11"/>
        <color rgb="FF000000"/>
        <rFont val="Scotia"/>
        <family val="2"/>
      </rPr>
      <t>Agriculture</t>
    </r>
  </si>
  <si>
    <r>
      <rPr>
        <sz val="11"/>
        <color rgb="FF000000"/>
        <rFont val="Scotia"/>
        <family val="2"/>
      </rPr>
      <t>Hospitality and leisure</t>
    </r>
  </si>
  <si>
    <r>
      <rPr>
        <sz val="11"/>
        <color rgb="FF000000"/>
        <rFont val="Scotia"/>
        <family val="2"/>
      </rPr>
      <t>Mining</t>
    </r>
  </si>
  <si>
    <r>
      <rPr>
        <sz val="11"/>
        <color rgb="FF000000"/>
        <rFont val="Scotia"/>
        <family val="2"/>
      </rPr>
      <t>Metals</t>
    </r>
  </si>
  <si>
    <r>
      <rPr>
        <sz val="11"/>
        <color rgb="FF000000"/>
        <rFont val="Scotia"/>
        <family val="2"/>
      </rPr>
      <t>Utilities</t>
    </r>
  </si>
  <si>
    <r>
      <rPr>
        <sz val="11"/>
        <color rgb="FF000000"/>
        <rFont val="Scotia"/>
        <family val="2"/>
      </rPr>
      <t>Health care</t>
    </r>
  </si>
  <si>
    <r>
      <rPr>
        <sz val="11"/>
        <color rgb="FF000000"/>
        <rFont val="Scotia"/>
        <family val="2"/>
      </rPr>
      <t>Technology and media</t>
    </r>
  </si>
  <si>
    <r>
      <rPr>
        <sz val="11"/>
        <color rgb="FF000000"/>
        <rFont val="Scotia"/>
        <family val="2"/>
      </rPr>
      <t>Chemicals</t>
    </r>
  </si>
  <si>
    <r>
      <rPr>
        <sz val="11"/>
        <color rgb="FF000000"/>
        <rFont val="Scotia"/>
        <family val="2"/>
      </rPr>
      <t>Food and beverage</t>
    </r>
  </si>
  <si>
    <r>
      <rPr>
        <sz val="11"/>
        <color rgb="FF000000"/>
        <rFont val="Scotia"/>
        <family val="2"/>
      </rPr>
      <t>Forest products</t>
    </r>
  </si>
  <si>
    <r>
      <rPr>
        <sz val="11"/>
        <color rgb="FF000000"/>
        <rFont val="Scotia"/>
        <family val="2"/>
      </rPr>
      <t>Sovereign⁽³⁾</t>
    </r>
  </si>
  <si>
    <r>
      <rPr>
        <b/>
        <sz val="11"/>
        <color rgb="FF000000"/>
        <rFont val="Scotia"/>
        <family val="2"/>
      </rPr>
      <t>Business and Government</t>
    </r>
  </si>
  <si>
    <r>
      <rPr>
        <sz val="11"/>
        <color rgb="FF000000"/>
        <rFont val="Scotia"/>
        <family val="2"/>
      </rPr>
      <t>Loans and acceptances</t>
    </r>
  </si>
  <si>
    <r>
      <rPr>
        <sz val="11"/>
        <color rgb="FF000000"/>
        <rFont val="Scotia"/>
        <family val="2"/>
      </rPr>
      <t>Allowance for credit losses on loans and acceptances</t>
    </r>
  </si>
  <si>
    <r>
      <rPr>
        <b/>
        <sz val="11"/>
        <color rgb="FF000000"/>
        <rFont val="Scotia"/>
        <family val="2"/>
      </rPr>
      <t>Loans and Acceptances Net of Allowance for Credit Losses</t>
    </r>
  </si>
  <si>
    <r>
      <rPr>
        <sz val="9"/>
        <color rgb="FF000000"/>
        <rFont val="Scotia"/>
        <family val="2"/>
      </rPr>
      <t>(1) Deposit taking institutions and securities firms.</t>
    </r>
  </si>
  <si>
    <r>
      <rPr>
        <sz val="9"/>
        <color rgb="FF000000"/>
        <rFont val="Scotia"/>
        <family val="2"/>
      </rPr>
      <t xml:space="preserve">(2) Other includes $7.3 billion in wealth management, $3.4 billion in services and $1.6 billion in financing products. </t>
    </r>
  </si>
  <si>
    <r>
      <rPr>
        <sz val="9"/>
        <color rgb="FF000000"/>
        <rFont val="Scotia"/>
        <family val="2"/>
      </rPr>
      <t>(3) Includes central banks, regional and local governments, supra-national agencies.</t>
    </r>
  </si>
  <si>
    <r>
      <rPr>
        <b/>
        <sz val="14"/>
        <color rgb="FFFFFFFF"/>
        <rFont val="Scotia"/>
        <family val="2"/>
      </rPr>
      <t>Impaired Loans by Business Segment</t>
    </r>
  </si>
  <si>
    <r>
      <rPr>
        <b/>
        <sz val="11"/>
        <color rgb="FF000000"/>
        <rFont val="Scotia"/>
        <family val="2"/>
      </rPr>
      <t>Gross Impaired Loans</t>
    </r>
  </si>
  <si>
    <r>
      <rPr>
        <sz val="11"/>
        <color rgb="FF000000"/>
        <rFont val="Scotia"/>
        <family val="2"/>
      </rPr>
      <t>Retail</t>
    </r>
  </si>
  <si>
    <r>
      <rPr>
        <sz val="11"/>
        <color rgb="FF000000"/>
        <rFont val="Scotia"/>
        <family val="2"/>
      </rPr>
      <t>Commercial⁽¹⁾</t>
    </r>
  </si>
  <si>
    <r>
      <rPr>
        <b/>
        <sz val="11"/>
        <color rgb="FF000000"/>
        <rFont val="Scotia"/>
        <family val="2"/>
      </rPr>
      <t>Canadian Banking</t>
    </r>
  </si>
  <si>
    <r>
      <rPr>
        <sz val="11"/>
        <color rgb="FF000000"/>
        <rFont val="Scotia"/>
        <family val="2"/>
      </rPr>
      <t xml:space="preserve">Caribbean &amp; Central America </t>
    </r>
  </si>
  <si>
    <r>
      <rPr>
        <sz val="11"/>
        <color rgb="FF000000"/>
        <rFont val="Scotia"/>
        <family val="2"/>
      </rPr>
      <t xml:space="preserve">Mexico </t>
    </r>
  </si>
  <si>
    <r>
      <rPr>
        <sz val="11"/>
        <color rgb="FF000000"/>
        <rFont val="Scotia"/>
        <family val="2"/>
      </rPr>
      <t xml:space="preserve">Peru </t>
    </r>
  </si>
  <si>
    <r>
      <rPr>
        <sz val="11"/>
        <color rgb="FF000000"/>
        <rFont val="Scotia"/>
        <family val="2"/>
      </rPr>
      <t>Chile</t>
    </r>
  </si>
  <si>
    <r>
      <rPr>
        <sz val="11"/>
        <color rgb="FF000000"/>
        <rFont val="Scotia"/>
        <family val="2"/>
      </rPr>
      <t xml:space="preserve">Colombia </t>
    </r>
  </si>
  <si>
    <r>
      <rPr>
        <sz val="11"/>
        <color rgb="FF000000"/>
        <rFont val="Scotia"/>
        <family val="2"/>
      </rPr>
      <t>Commercial⁽³⁾</t>
    </r>
  </si>
  <si>
    <r>
      <rPr>
        <sz val="11"/>
        <color rgb="FF000000"/>
        <rFont val="Scotia"/>
        <family val="2"/>
      </rPr>
      <t>Other⁽⁴⁾</t>
    </r>
  </si>
  <si>
    <r>
      <rPr>
        <b/>
        <sz val="11"/>
        <color rgb="FF000000"/>
        <rFont val="Scotia"/>
        <family val="2"/>
      </rPr>
      <t>International Banking</t>
    </r>
  </si>
  <si>
    <r>
      <rPr>
        <b/>
        <sz val="11"/>
        <color rgb="FF000000"/>
        <rFont val="Scotia"/>
        <family val="2"/>
      </rPr>
      <t>Global Wealth Management</t>
    </r>
  </si>
  <si>
    <r>
      <rPr>
        <sz val="11"/>
        <color rgb="FF000000"/>
        <rFont val="Scotia"/>
        <family val="2"/>
      </rPr>
      <t>U.S.A.</t>
    </r>
  </si>
  <si>
    <r>
      <rPr>
        <sz val="11"/>
        <color rgb="FF000000"/>
        <rFont val="Scotia"/>
        <family val="2"/>
      </rPr>
      <t>Europe</t>
    </r>
  </si>
  <si>
    <r>
      <rPr>
        <sz val="11"/>
        <color rgb="FF000000"/>
        <rFont val="Scotia"/>
        <family val="2"/>
      </rPr>
      <t>Asia</t>
    </r>
  </si>
  <si>
    <r>
      <rPr>
        <b/>
        <sz val="11"/>
        <color rgb="FF000000"/>
        <rFont val="Scotia"/>
        <family val="2"/>
      </rPr>
      <t>Global Banking and Markets</t>
    </r>
  </si>
  <si>
    <r>
      <rPr>
        <b/>
        <sz val="11"/>
        <color rgb="FF000000"/>
        <rFont val="Scotia"/>
        <family val="2"/>
      </rPr>
      <t>Total gross impaired loans</t>
    </r>
  </si>
  <si>
    <r>
      <rPr>
        <sz val="11"/>
        <color rgb="FF000000"/>
        <rFont val="Scotia"/>
        <family val="2"/>
      </rPr>
      <t>Net Impaired Loans</t>
    </r>
  </si>
  <si>
    <r>
      <rPr>
        <b/>
        <sz val="11"/>
        <color rgb="FF000000"/>
        <rFont val="Scotia"/>
        <family val="2"/>
      </rPr>
      <t>Total Net Impaired Loans</t>
    </r>
  </si>
  <si>
    <r>
      <rPr>
        <sz val="9"/>
        <color rgb="FF000000"/>
        <rFont val="Scotia"/>
        <family val="2"/>
      </rPr>
      <t>(1) Includes small business.</t>
    </r>
  </si>
  <si>
    <r>
      <rPr>
        <sz val="9"/>
        <color rgb="FF000000"/>
        <rFont val="Scotia"/>
        <family val="2"/>
      </rPr>
      <t>(2) Includes Uruguay.</t>
    </r>
  </si>
  <si>
    <r>
      <rPr>
        <sz val="9"/>
        <color rgb="FF000000"/>
        <rFont val="Scotia"/>
        <family val="2"/>
      </rPr>
      <t>(3) Includes small business and corporate.</t>
    </r>
  </si>
  <si>
    <r>
      <rPr>
        <sz val="9"/>
        <color rgb="FF000000"/>
        <rFont val="Scotia"/>
        <family val="2"/>
      </rPr>
      <t>(4) Includes Brazil and Uruguay.</t>
    </r>
  </si>
  <si>
    <r>
      <rPr>
        <b/>
        <sz val="14"/>
        <color rgb="FFFFFFFF"/>
        <rFont val="Scotia"/>
        <family val="2"/>
      </rPr>
      <t>Changes in Gross Impaired Loans by Business Segment</t>
    </r>
  </si>
  <si>
    <r>
      <rPr>
        <b/>
        <sz val="11"/>
        <color rgb="FF000000"/>
        <rFont val="Scotia"/>
        <family val="2"/>
      </rPr>
      <t>Balance at Beginning of Period</t>
    </r>
  </si>
  <si>
    <r>
      <rPr>
        <b/>
        <sz val="11"/>
        <color rgb="FF000000"/>
        <rFont val="Scotia"/>
        <family val="2"/>
      </rPr>
      <t>Net Classifications</t>
    </r>
  </si>
  <si>
    <r>
      <rPr>
        <b/>
        <sz val="11"/>
        <color rgb="FF000000"/>
        <rFont val="Scotia"/>
        <family val="2"/>
      </rPr>
      <t>Canadian Retail</t>
    </r>
  </si>
  <si>
    <r>
      <rPr>
        <sz val="11"/>
        <color rgb="FF000000"/>
        <rFont val="Scotia"/>
        <family val="2"/>
      </rPr>
      <t>New classifications</t>
    </r>
  </si>
  <si>
    <r>
      <rPr>
        <sz val="11"/>
        <color rgb="FF000000"/>
        <rFont val="Scotia"/>
        <family val="2"/>
      </rPr>
      <t>Declassifications</t>
    </r>
  </si>
  <si>
    <r>
      <rPr>
        <sz val="11"/>
        <color rgb="FF000000"/>
        <rFont val="Scotia"/>
        <family val="2"/>
      </rPr>
      <t>Payments</t>
    </r>
  </si>
  <si>
    <r>
      <rPr>
        <sz val="11"/>
        <color rgb="FF000000"/>
        <rFont val="Scotia"/>
        <family val="2"/>
      </rPr>
      <t>Sales</t>
    </r>
  </si>
  <si>
    <r>
      <rPr>
        <sz val="11"/>
        <color rgb="FF000000"/>
        <rFont val="Scotia"/>
        <family val="2"/>
      </rPr>
      <t>Net classifications</t>
    </r>
  </si>
  <si>
    <r>
      <rPr>
        <b/>
        <sz val="11"/>
        <color rgb="FF000000"/>
        <rFont val="Scotia"/>
        <family val="2"/>
      </rPr>
      <t>Canadian Commercial⁽¹⁾</t>
    </r>
  </si>
  <si>
    <r>
      <rPr>
        <b/>
        <sz val="11"/>
        <color rgb="FF000000"/>
        <rFont val="Scotia"/>
        <family val="2"/>
      </rPr>
      <t>International Retail</t>
    </r>
  </si>
  <si>
    <r>
      <rPr>
        <b/>
        <sz val="11"/>
        <color rgb="FF000000"/>
        <rFont val="Scotia"/>
        <family val="2"/>
      </rPr>
      <t>International Commercial⁽²⁾</t>
    </r>
  </si>
  <si>
    <r>
      <rPr>
        <b/>
        <sz val="11"/>
        <color rgb="FF000000"/>
        <rFont val="Scotia"/>
        <family val="2"/>
      </rPr>
      <t>Write-offs</t>
    </r>
  </si>
  <si>
    <r>
      <rPr>
        <sz val="11"/>
        <color rgb="FF000000"/>
        <rFont val="Scotia"/>
        <family val="2"/>
      </rPr>
      <t>Canadian retail</t>
    </r>
  </si>
  <si>
    <r>
      <rPr>
        <sz val="11"/>
        <color rgb="FF000000"/>
        <rFont val="Scotia"/>
        <family val="2"/>
      </rPr>
      <t>Canadian commercial⁽¹⁾</t>
    </r>
  </si>
  <si>
    <r>
      <rPr>
        <sz val="11"/>
        <color rgb="FF000000"/>
        <rFont val="Scotia"/>
        <family val="2"/>
      </rPr>
      <t>International retail</t>
    </r>
  </si>
  <si>
    <r>
      <rPr>
        <sz val="11"/>
        <color rgb="FF000000"/>
        <rFont val="Scotia"/>
        <family val="2"/>
      </rPr>
      <t>International commercial⁽²⁾</t>
    </r>
  </si>
  <si>
    <r>
      <rPr>
        <sz val="11"/>
        <color rgb="FF000000"/>
        <rFont val="Scotia"/>
        <family val="2"/>
      </rPr>
      <t>Global Wealth Management</t>
    </r>
  </si>
  <si>
    <r>
      <rPr>
        <sz val="11"/>
        <color rgb="FF000000"/>
        <rFont val="Scotia"/>
        <family val="2"/>
      </rPr>
      <t>Global Banking and Markets</t>
    </r>
  </si>
  <si>
    <r>
      <rPr>
        <b/>
        <sz val="11"/>
        <color rgb="FF000000"/>
        <rFont val="Scotia"/>
        <family val="2"/>
      </rPr>
      <t>Forex/ Other</t>
    </r>
  </si>
  <si>
    <r>
      <rPr>
        <b/>
        <sz val="11"/>
        <color rgb="FF000000"/>
        <rFont val="Scotia"/>
        <family val="2"/>
      </rPr>
      <t>Balance at End of Period</t>
    </r>
  </si>
  <si>
    <r>
      <rPr>
        <sz val="9"/>
        <color rgb="FF000000"/>
        <rFont val="Scotia"/>
        <family val="2"/>
      </rPr>
      <t>(2) Includes small business and corporate.</t>
    </r>
  </si>
  <si>
    <r>
      <rPr>
        <b/>
        <sz val="14"/>
        <color rgb="FFFFFFFF"/>
        <rFont val="Scotia"/>
        <family val="2"/>
      </rPr>
      <t>Allowance for Credit Losses &amp; Other Reserves</t>
    </r>
  </si>
  <si>
    <r>
      <rPr>
        <b/>
        <sz val="11"/>
        <color rgb="FF000000"/>
        <rFont val="Scotia"/>
        <family val="2"/>
      </rPr>
      <t>Impaired Loans — Stage 3</t>
    </r>
  </si>
  <si>
    <r>
      <rPr>
        <sz val="11"/>
        <color rgb="FF000000"/>
        <rFont val="Scotia"/>
        <family val="2"/>
      </rPr>
      <t>Balance beginning of period</t>
    </r>
  </si>
  <si>
    <r>
      <rPr>
        <sz val="11"/>
        <color rgb="FF000000"/>
        <rFont val="Scotia"/>
        <family val="2"/>
      </rPr>
      <t>Provision for credit losses⁽¹⁾</t>
    </r>
  </si>
  <si>
    <r>
      <rPr>
        <sz val="11"/>
        <color rgb="FF000000"/>
        <rFont val="Scotia"/>
        <family val="2"/>
      </rPr>
      <t>Write-offs</t>
    </r>
  </si>
  <si>
    <r>
      <rPr>
        <sz val="11"/>
        <color rgb="FF000000"/>
        <rFont val="Scotia"/>
        <family val="2"/>
      </rPr>
      <t>Recoveries</t>
    </r>
  </si>
  <si>
    <r>
      <rPr>
        <sz val="11"/>
        <color rgb="FF000000"/>
        <rFont val="Scotia"/>
        <family val="2"/>
      </rPr>
      <t>Foreign currency adjustment and other</t>
    </r>
  </si>
  <si>
    <r>
      <rPr>
        <sz val="11"/>
        <color rgb="FF000000"/>
        <rFont val="Scotia"/>
        <family val="2"/>
      </rPr>
      <t>Balance end of period</t>
    </r>
  </si>
  <si>
    <r>
      <rPr>
        <b/>
        <sz val="11"/>
        <color rgb="FF000000"/>
        <rFont val="Scotia"/>
        <family val="2"/>
      </rPr>
      <t>Performing Loans — Stage 1 and 2</t>
    </r>
  </si>
  <si>
    <r>
      <rPr>
        <sz val="11"/>
        <color rgb="FF000000"/>
        <rFont val="Scotia"/>
        <family val="2"/>
      </rPr>
      <t>Provision for credit losses⁽¹⁾⁽²⁾</t>
    </r>
  </si>
  <si>
    <r>
      <rPr>
        <sz val="11"/>
        <color rgb="FF000000"/>
        <rFont val="Scotia"/>
        <family val="2"/>
      </rPr>
      <t>Allowance for credit losses on loans</t>
    </r>
  </si>
  <si>
    <r>
      <rPr>
        <sz val="11"/>
        <color rgb="FF000000"/>
        <rFont val="Scotia"/>
        <family val="2"/>
      </rPr>
      <t>Allowance for credit losses on off-balance sheet exposures</t>
    </r>
  </si>
  <si>
    <r>
      <rPr>
        <sz val="11"/>
        <color rgb="FF000000"/>
        <rFont val="Scotia"/>
        <family val="2"/>
      </rPr>
      <t>Allowance for Credit Losses on acceptances and other financial assets⁽³⁾</t>
    </r>
  </si>
  <si>
    <r>
      <rPr>
        <b/>
        <sz val="11"/>
        <color rgb="FF000000"/>
        <rFont val="Scotia"/>
        <family val="2"/>
      </rPr>
      <t>Total allowance for credit losses</t>
    </r>
  </si>
  <si>
    <r>
      <rPr>
        <b/>
        <sz val="11"/>
        <color rgb="FF000000"/>
        <rFont val="Scotia"/>
        <family val="2"/>
      </rPr>
      <t>Allowance for Credit Losses by Business Segment</t>
    </r>
  </si>
  <si>
    <r>
      <rPr>
        <sz val="11"/>
        <color rgb="FF000000"/>
        <rFont val="Scotia"/>
        <family val="2"/>
      </rPr>
      <t>Commercial⁽⁴⁾</t>
    </r>
  </si>
  <si>
    <r>
      <rPr>
        <b/>
        <sz val="11"/>
        <color rgb="FF000000"/>
        <rFont val="Scotia"/>
        <family val="2"/>
      </rPr>
      <t>Retail</t>
    </r>
  </si>
  <si>
    <r>
      <rPr>
        <sz val="11"/>
        <color rgb="FF000000"/>
        <rFont val="Scotia"/>
        <family val="2"/>
      </rPr>
      <t>Caribbean &amp; Central America</t>
    </r>
  </si>
  <si>
    <r>
      <rPr>
        <sz val="11"/>
        <color rgb="FF000000"/>
        <rFont val="Scotia"/>
        <family val="2"/>
      </rPr>
      <t>Mexico</t>
    </r>
  </si>
  <si>
    <r>
      <rPr>
        <sz val="11"/>
        <color rgb="FF000000"/>
        <rFont val="Scotia"/>
        <family val="2"/>
      </rPr>
      <t>Peru</t>
    </r>
  </si>
  <si>
    <r>
      <rPr>
        <sz val="11"/>
        <color rgb="FF000000"/>
        <rFont val="Scotia"/>
        <family val="2"/>
      </rPr>
      <t>Colombia</t>
    </r>
  </si>
  <si>
    <r>
      <rPr>
        <sz val="11"/>
        <color rgb="FF000000"/>
        <rFont val="Scotia"/>
        <family val="2"/>
      </rPr>
      <t>Other⁽⁵⁾</t>
    </r>
  </si>
  <si>
    <r>
      <rPr>
        <b/>
        <sz val="11"/>
        <color rgb="FF000000"/>
        <rFont val="Scotia"/>
        <family val="2"/>
      </rPr>
      <t>Commercial⁽⁶⁾</t>
    </r>
  </si>
  <si>
    <r>
      <rPr>
        <sz val="11"/>
        <color rgb="FF000000"/>
        <rFont val="Scotia"/>
        <family val="2"/>
      </rPr>
      <t>Other⁽⁷⁾</t>
    </r>
  </si>
  <si>
    <r>
      <rPr>
        <b/>
        <sz val="11"/>
        <color rgb="FF000000"/>
        <rFont val="Scotia"/>
        <family val="2"/>
      </rPr>
      <t>Total allowance for credit losses by business segment</t>
    </r>
  </si>
  <si>
    <r>
      <rPr>
        <b/>
        <sz val="11"/>
        <color rgb="FF000000"/>
        <rFont val="Scotia"/>
        <family val="2"/>
      </rPr>
      <t>Allowance for Credit Losses on Loans by Type of Borrower</t>
    </r>
  </si>
  <si>
    <r>
      <rPr>
        <b/>
        <sz val="11"/>
        <color rgb="FF000000"/>
        <rFont val="Scotia"/>
        <family val="2"/>
      </rPr>
      <t>Allowance for Credit Losses on Loans</t>
    </r>
  </si>
  <si>
    <r>
      <rPr>
        <sz val="9"/>
        <color rgb="FF000000"/>
        <rFont val="Scotia"/>
        <family val="2"/>
      </rPr>
      <t>(1) Includes provision for credit losses on all financial assets.</t>
    </r>
  </si>
  <si>
    <r>
      <rPr>
        <sz val="9"/>
        <color rgb="FF000000"/>
        <rFont val="Scotia"/>
        <family val="2"/>
      </rPr>
      <t>(2) Q1 2024 excludes amounts associated with other assets of $(1) million. The Provision for credit losses, net of these amounts is $20 million.</t>
    </r>
  </si>
  <si>
    <r>
      <rPr>
        <sz val="9"/>
        <color rgb="FF000000"/>
        <rFont val="Scotia"/>
        <family val="2"/>
      </rPr>
      <t>(3) Other financial assets include debt securities, deposits with financial institutions, accrued interest and reverse repos.</t>
    </r>
  </si>
  <si>
    <r>
      <rPr>
        <sz val="9"/>
        <color rgb="FF000000"/>
        <rFont val="Scotia"/>
        <family val="2"/>
      </rPr>
      <t>(4) Includes small business.</t>
    </r>
  </si>
  <si>
    <r>
      <rPr>
        <sz val="9"/>
        <color rgb="FF000000"/>
        <rFont val="Scotia"/>
        <family val="2"/>
      </rPr>
      <t>(5) Includes Uruguay.</t>
    </r>
  </si>
  <si>
    <r>
      <rPr>
        <sz val="9"/>
        <color rgb="FF000000"/>
        <rFont val="Scotia"/>
        <family val="2"/>
      </rPr>
      <t>(6) Includes small business and corporate.</t>
    </r>
  </si>
  <si>
    <r>
      <rPr>
        <sz val="9"/>
        <color rgb="FF000000"/>
        <rFont val="Scotia"/>
        <family val="2"/>
      </rPr>
      <t>(7) Includes Brazil and Uruguay.</t>
    </r>
  </si>
  <si>
    <r>
      <rPr>
        <b/>
        <sz val="14"/>
        <color rgb="FFFFFFFF"/>
        <rFont val="Scotia"/>
        <family val="2"/>
      </rPr>
      <t>Impaired Loans by Type of Borrower</t>
    </r>
  </si>
  <si>
    <r>
      <rPr>
        <b/>
        <sz val="10"/>
        <color rgb="FF000000"/>
        <rFont val="Scotia"/>
        <family val="2"/>
      </rPr>
      <t>Allowance for Credit Losses</t>
    </r>
  </si>
  <si>
    <r>
      <rPr>
        <sz val="10"/>
        <color rgb="FF000000"/>
        <rFont val="Scotia"/>
        <family val="2"/>
      </rPr>
      <t>Allowance for Credit Losses</t>
    </r>
  </si>
  <si>
    <r>
      <rPr>
        <b/>
        <sz val="11"/>
        <color rgb="FF000000"/>
        <rFont val="Scotia"/>
        <family val="2"/>
      </rPr>
      <t>Gross</t>
    </r>
  </si>
  <si>
    <r>
      <rPr>
        <b/>
        <sz val="11"/>
        <color rgb="FF000000"/>
        <rFont val="Scotia"/>
        <family val="2"/>
      </rPr>
      <t>Stage 3</t>
    </r>
  </si>
  <si>
    <r>
      <rPr>
        <b/>
        <sz val="11"/>
        <color rgb="FF000000"/>
        <rFont val="Scotia"/>
        <family val="2"/>
      </rPr>
      <t>Net</t>
    </r>
  </si>
  <si>
    <r>
      <rPr>
        <sz val="11"/>
        <color rgb="FF000000"/>
        <rFont val="Scotia"/>
        <family val="2"/>
      </rPr>
      <t>Gross</t>
    </r>
  </si>
  <si>
    <r>
      <rPr>
        <sz val="11"/>
        <color rgb="FF000000"/>
        <rFont val="Scotia"/>
        <family val="2"/>
      </rPr>
      <t>Stage 3</t>
    </r>
  </si>
  <si>
    <r>
      <rPr>
        <sz val="11"/>
        <color rgb="FF000000"/>
        <rFont val="Scotia"/>
        <family val="2"/>
      </rPr>
      <t>Net</t>
    </r>
  </si>
  <si>
    <r>
      <rPr>
        <sz val="11"/>
        <color rgb="FF000000"/>
        <rFont val="Scotia"/>
        <family val="2"/>
      </rPr>
      <t>Credit cards⁽¹⁾</t>
    </r>
  </si>
  <si>
    <r>
      <rPr>
        <sz val="11"/>
        <color rgb="FF000000"/>
        <rFont val="Scotia"/>
        <family val="2"/>
      </rPr>
      <t>Bank</t>
    </r>
  </si>
  <si>
    <r>
      <rPr>
        <sz val="11"/>
        <color rgb="FF000000"/>
        <rFont val="Scotia"/>
        <family val="2"/>
      </rPr>
      <t>Sovereign</t>
    </r>
  </si>
  <si>
    <r>
      <rPr>
        <b/>
        <sz val="11"/>
        <color rgb="FF000000"/>
        <rFont val="Scotia"/>
        <family val="2"/>
      </rPr>
      <t>Business &amp; Government</t>
    </r>
  </si>
  <si>
    <r>
      <rPr>
        <b/>
        <sz val="11"/>
        <color rgb="FF000000"/>
        <rFont val="Scotia"/>
        <family val="2"/>
      </rPr>
      <t>Impaired Loans, Net of Related Allowances</t>
    </r>
  </si>
  <si>
    <r>
      <rPr>
        <sz val="9"/>
        <color rgb="FF000000"/>
        <rFont val="Scotia"/>
        <family val="2"/>
      </rPr>
      <t>(1) The Bank writes off credit card receivables at 180 days, on transfer from performing loans to impaired.</t>
    </r>
  </si>
  <si>
    <r>
      <rPr>
        <b/>
        <sz val="14"/>
        <color rgb="FFFFFFFF"/>
        <rFont val="Scotia"/>
        <family val="2"/>
      </rPr>
      <t>Provision for Credit Losses (PCL) by Business Segment</t>
    </r>
  </si>
  <si>
    <r>
      <rPr>
        <b/>
        <sz val="11"/>
        <color rgb="FF000000"/>
        <rFont val="Scotia"/>
        <family val="2"/>
      </rPr>
      <t>Q1/24</t>
    </r>
  </si>
  <si>
    <r>
      <rPr>
        <sz val="11"/>
        <color rgb="FF000000"/>
        <rFont val="Scotia"/>
        <family val="2"/>
      </rPr>
      <t>Q4/23</t>
    </r>
  </si>
  <si>
    <r>
      <rPr>
        <sz val="11"/>
        <color rgb="FF000000"/>
        <rFont val="Scotia"/>
        <family val="2"/>
      </rPr>
      <t>Q3/23</t>
    </r>
  </si>
  <si>
    <r>
      <rPr>
        <sz val="11"/>
        <color rgb="FF000000"/>
        <rFont val="Scotia"/>
        <family val="2"/>
      </rPr>
      <t>Q2/23</t>
    </r>
  </si>
  <si>
    <r>
      <rPr>
        <sz val="11"/>
        <color rgb="FF000000"/>
        <rFont val="Scotia"/>
        <family val="2"/>
      </rPr>
      <t>Q1/23</t>
    </r>
  </si>
  <si>
    <r>
      <rPr>
        <b/>
        <sz val="11"/>
        <color rgb="FF000000"/>
        <rFont val="Scotia"/>
        <family val="2"/>
      </rPr>
      <t>Stage</t>
    </r>
  </si>
  <si>
    <r>
      <rPr>
        <sz val="11"/>
        <color rgb="FF000000"/>
        <rFont val="Scotia"/>
        <family val="2"/>
      </rPr>
      <t>Stage</t>
    </r>
  </si>
  <si>
    <r>
      <rPr>
        <b/>
        <sz val="11"/>
        <color rgb="FF000000"/>
        <rFont val="Scotia"/>
        <family val="2"/>
      </rPr>
      <t xml:space="preserve"> 1 &amp; 2</t>
    </r>
  </si>
  <si>
    <r>
      <rPr>
        <b/>
        <sz val="11"/>
        <color rgb="FF000000"/>
        <rFont val="Scotia"/>
        <family val="2"/>
      </rPr>
      <t>PCL</t>
    </r>
  </si>
  <si>
    <r>
      <rPr>
        <sz val="11"/>
        <color rgb="FF000000"/>
        <rFont val="Scotia"/>
        <family val="2"/>
      </rPr>
      <t xml:space="preserve"> 1 &amp; 2</t>
    </r>
  </si>
  <si>
    <r>
      <rPr>
        <sz val="11"/>
        <color rgb="FF000000"/>
        <rFont val="Scotia"/>
        <family val="2"/>
      </rPr>
      <t>PCL</t>
    </r>
  </si>
  <si>
    <r>
      <rPr>
        <b/>
        <sz val="11"/>
        <color rgb="FF000000"/>
        <rFont val="Scotia"/>
        <family val="2"/>
      </rPr>
      <t xml:space="preserve">Total PCL </t>
    </r>
    <r>
      <rPr>
        <i/>
        <sz val="11"/>
        <color rgb="FFFF0000"/>
        <rFont val="Scotia"/>
        <family val="2"/>
      </rPr>
      <t>($ millions)</t>
    </r>
  </si>
  <si>
    <r>
      <rPr>
        <sz val="11"/>
        <color rgb="FF000000"/>
        <rFont val="Scotia"/>
        <family val="2"/>
      </rPr>
      <t>Commercial⁽²⁾</t>
    </r>
  </si>
  <si>
    <r>
      <rPr>
        <b/>
        <sz val="11"/>
        <color rgb="FF000000"/>
        <rFont val="Scotia"/>
        <family val="2"/>
      </rPr>
      <t>PCL on loans, acceptances and off-balance sheet exposures</t>
    </r>
  </si>
  <si>
    <r>
      <rPr>
        <sz val="11"/>
        <color rgb="FF000000"/>
        <rFont val="Scotia"/>
        <family val="2"/>
      </rPr>
      <t>Canadian Banking</t>
    </r>
  </si>
  <si>
    <r>
      <rPr>
        <sz val="11"/>
        <color rgb="FF000000"/>
        <rFont val="Scotia"/>
        <family val="2"/>
      </rPr>
      <t xml:space="preserve">International Banking </t>
    </r>
  </si>
  <si>
    <r>
      <rPr>
        <sz val="11"/>
        <color rgb="FF000000"/>
        <rFont val="Scotia"/>
        <family val="2"/>
      </rPr>
      <t xml:space="preserve">Global Wealth Management </t>
    </r>
  </si>
  <si>
    <r>
      <rPr>
        <b/>
        <sz val="11"/>
        <color rgb="FF000000"/>
        <rFont val="Scotia"/>
        <family val="2"/>
      </rPr>
      <t>PCL on other financial assets⁽³⁾</t>
    </r>
  </si>
  <si>
    <r>
      <rPr>
        <b/>
        <sz val="11"/>
        <color rgb="FF000000"/>
        <rFont val="Scotia"/>
        <family val="2"/>
      </rPr>
      <t>Total PCL</t>
    </r>
  </si>
  <si>
    <t>Provision for Credit Losses as a % of Net Loans and Acceptances (bps)⁽⁴⁾</t>
  </si>
  <si>
    <t xml:space="preserve">Provision for Credit Losses as a % of Net Loans and Acceptances </t>
  </si>
  <si>
    <t>Net write-offs as a % of Net Loans and Acceptances (bps)⁽⁴⁾</t>
  </si>
  <si>
    <t xml:space="preserve">Net write-offs as a % of Net Loans and Acceptances </t>
  </si>
  <si>
    <r>
      <rPr>
        <b/>
        <sz val="14"/>
        <color rgb="FFFFFFFF"/>
        <rFont val="Scotia"/>
        <family val="2"/>
      </rPr>
      <t>Provision for Credit Losses (PCL) by Type of Borrower</t>
    </r>
  </si>
  <si>
    <r>
      <rPr>
        <b/>
        <sz val="11"/>
        <color rgb="FF000000"/>
        <rFont val="Scotia"/>
        <family val="2"/>
      </rPr>
      <t>PCL on Impaired Loans (Stage 3)</t>
    </r>
  </si>
  <si>
    <r>
      <rPr>
        <sz val="11"/>
        <color rgb="FF000000"/>
        <rFont val="Scotia"/>
        <family val="2"/>
      </rPr>
      <t>Financial Services</t>
    </r>
  </si>
  <si>
    <r>
      <rPr>
        <sz val="11"/>
        <color rgb="FF000000"/>
        <rFont val="Scotia"/>
        <family val="2"/>
      </rPr>
      <t xml:space="preserve"> - </t>
    </r>
  </si>
  <si>
    <r>
      <rPr>
        <b/>
        <sz val="11"/>
        <color rgb="FF000000"/>
        <rFont val="Scotia"/>
        <family val="2"/>
      </rPr>
      <t>Total PCL on Impaired Loans (Stage 3)</t>
    </r>
  </si>
  <si>
    <r>
      <rPr>
        <b/>
        <sz val="11"/>
        <color rgb="FF000000"/>
        <rFont val="Scotia"/>
        <family val="2"/>
      </rPr>
      <t>PCL on Performing Loans (Stage 1 and 2)⁽¹⁾</t>
    </r>
  </si>
  <si>
    <r>
      <rPr>
        <sz val="11"/>
        <color rgb="FF000000"/>
        <rFont val="Scotia"/>
        <family val="2"/>
      </rPr>
      <t xml:space="preserve">Personal </t>
    </r>
  </si>
  <si>
    <r>
      <rPr>
        <sz val="11"/>
        <color rgb="FF000000"/>
        <rFont val="Scotia"/>
        <family val="2"/>
      </rPr>
      <t xml:space="preserve">Business &amp; Government </t>
    </r>
  </si>
  <si>
    <r>
      <rPr>
        <b/>
        <sz val="11"/>
        <color rgb="FF000000"/>
        <rFont val="Scotia"/>
        <family val="2"/>
      </rPr>
      <t>Total PCL on Performing Loans (Stage 1 and 2)⁽¹⁾</t>
    </r>
  </si>
  <si>
    <r>
      <rPr>
        <sz val="9"/>
        <color rgb="FF000000"/>
        <rFont val="Scotia"/>
        <family val="2"/>
      </rPr>
      <t>(1) Includes provision for credit losses on all performing financial assets.</t>
    </r>
  </si>
  <si>
    <r>
      <rPr>
        <b/>
        <sz val="14"/>
        <color rgb="FFFFFFFF"/>
        <rFont val="Scotia"/>
        <family val="2"/>
      </rPr>
      <t>Financial Investments — Unrealized Gains (Losses)</t>
    </r>
  </si>
  <si>
    <r>
      <rPr>
        <b/>
        <sz val="11"/>
        <color rgb="FF000000"/>
        <rFont val="Scotia"/>
        <family val="2"/>
      </rPr>
      <t>Investment securities measured at fair value through Other Comprehensive Income (OCI)  — unrealized gains (losses)</t>
    </r>
  </si>
  <si>
    <r>
      <rPr>
        <sz val="11"/>
        <color rgb="FF000000"/>
        <rFont val="Scotia"/>
        <family val="2"/>
      </rPr>
      <t>Canadian and U.S. sovereign debt</t>
    </r>
  </si>
  <si>
    <r>
      <rPr>
        <sz val="11"/>
        <color rgb="FF000000"/>
        <rFont val="Scotia"/>
        <family val="2"/>
      </rPr>
      <t>Other foreign government debt</t>
    </r>
  </si>
  <si>
    <r>
      <rPr>
        <sz val="11"/>
        <color rgb="FF000000"/>
        <rFont val="Scotia"/>
        <family val="2"/>
      </rPr>
      <t>Other debt</t>
    </r>
  </si>
  <si>
    <r>
      <rPr>
        <sz val="11"/>
        <color rgb="FF000000"/>
        <rFont val="Scotia"/>
        <family val="2"/>
      </rPr>
      <t>Equity securities at fair value through OCI</t>
    </r>
  </si>
  <si>
    <r>
      <rPr>
        <b/>
        <sz val="11"/>
        <color rgb="FF000000"/>
        <rFont val="Scotia"/>
        <family val="2"/>
      </rPr>
      <t>Total investment securities measured at fair value through Other Comprehensive Income (OCI) — unrealized gains (losses)</t>
    </r>
  </si>
  <si>
    <r>
      <rPr>
        <b/>
        <sz val="11"/>
        <color rgb="FF000000"/>
        <rFont val="Scotia"/>
        <family val="2"/>
      </rPr>
      <t>Net fair value of derivative instruments and other hedge amounts</t>
    </r>
  </si>
  <si>
    <r>
      <rPr>
        <b/>
        <sz val="11"/>
        <color rgb="FF000000"/>
        <rFont val="Scotia"/>
        <family val="2"/>
      </rPr>
      <t>Net unrealized gains (losses)</t>
    </r>
  </si>
  <si>
    <r>
      <rPr>
        <b/>
        <sz val="14"/>
        <color rgb="FFFFFFFF"/>
        <rFont val="Scotia"/>
        <family val="2"/>
      </rPr>
      <t>Regulatory Capital Highlights</t>
    </r>
  </si>
  <si>
    <r>
      <rPr>
        <b/>
        <sz val="11"/>
        <color rgb="FF000000"/>
        <rFont val="Scotia"/>
        <family val="2"/>
      </rPr>
      <t>Revised</t>
    </r>
  </si>
  <si>
    <r>
      <rPr>
        <sz val="11"/>
        <color rgb="FF000000"/>
        <rFont val="Scotia"/>
        <family val="2"/>
      </rPr>
      <t>Revised</t>
    </r>
  </si>
  <si>
    <r>
      <rPr>
        <b/>
        <sz val="11"/>
        <color rgb="FF000000"/>
        <rFont val="Scotia"/>
        <family val="2"/>
      </rPr>
      <t>Basel III</t>
    </r>
  </si>
  <si>
    <r>
      <rPr>
        <sz val="11"/>
        <color rgb="FF000000"/>
        <rFont val="Scotia"/>
        <family val="2"/>
      </rPr>
      <t>Basel III</t>
    </r>
  </si>
  <si>
    <r>
      <rPr>
        <b/>
        <sz val="11"/>
        <color rgb="FF000000"/>
        <rFont val="Scotia"/>
        <family val="2"/>
      </rPr>
      <t>Common Equity Tier 1 capital⁽¹⁾⁽²⁾</t>
    </r>
  </si>
  <si>
    <r>
      <rPr>
        <b/>
        <sz val="11"/>
        <color rgb="FF000000"/>
        <rFont val="Scotia"/>
        <family val="2"/>
      </rPr>
      <t>Tier 1 capital⁽¹⁾⁽²⁾</t>
    </r>
  </si>
  <si>
    <r>
      <rPr>
        <b/>
        <sz val="11"/>
        <color rgb="FF000000"/>
        <rFont val="Scotia"/>
        <family val="2"/>
      </rPr>
      <t>Total capital⁽¹⁾⁽²⁾</t>
    </r>
  </si>
  <si>
    <r>
      <rPr>
        <b/>
        <sz val="11"/>
        <color rgb="FF000000"/>
        <rFont val="Scotia"/>
        <family val="2"/>
      </rPr>
      <t>Total loss absorbing capacity (TLAC)⁽³⁾</t>
    </r>
  </si>
  <si>
    <r>
      <rPr>
        <b/>
        <sz val="11"/>
        <color rgb="FF000000"/>
        <rFont val="Scotia"/>
        <family val="2"/>
      </rPr>
      <t>Risk-weighted assets⁽¹⁾⁽²⁾⁽⁴⁾</t>
    </r>
  </si>
  <si>
    <r>
      <rPr>
        <sz val="11"/>
        <color rgb="FF000000"/>
        <rFont val="Scotia"/>
        <family val="2"/>
      </rPr>
      <t>Capital risk-weighted assets</t>
    </r>
  </si>
  <si>
    <t>Capital ratios (%)⁽¹⁾⁽²⁾</t>
  </si>
  <si>
    <r>
      <rPr>
        <sz val="11"/>
        <color rgb="FF000000"/>
        <rFont val="Scotia"/>
        <family val="2"/>
      </rPr>
      <t>Common Equity Tier 1 (as a percentage of risk-weighted assets)</t>
    </r>
  </si>
  <si>
    <r>
      <rPr>
        <sz val="11"/>
        <color rgb="FF000000"/>
        <rFont val="Scotia"/>
        <family val="2"/>
      </rPr>
      <t>Tier 1 (as a percentage of risk-weighted assets)</t>
    </r>
  </si>
  <si>
    <r>
      <rPr>
        <sz val="11"/>
        <color rgb="FF000000"/>
        <rFont val="Scotia"/>
        <family val="2"/>
      </rPr>
      <t>Total capital (as a percentage of risk-weighted assets)</t>
    </r>
  </si>
  <si>
    <r>
      <rPr>
        <sz val="11"/>
        <color rgb="FF000000"/>
        <rFont val="Scotia"/>
        <family val="2"/>
      </rPr>
      <t>Total loss absorbing capacity (as a percentage of risk-weighted assets)⁽³⁾</t>
    </r>
  </si>
  <si>
    <r>
      <rPr>
        <b/>
        <sz val="11"/>
        <color rgb="FF000000"/>
        <rFont val="Scotia"/>
        <family val="2"/>
      </rPr>
      <t>Leverage⁽⁵⁾</t>
    </r>
  </si>
  <si>
    <r>
      <rPr>
        <sz val="11"/>
        <color rgb="FF000000"/>
        <rFont val="Scotia"/>
        <family val="2"/>
      </rPr>
      <t>Leverage exposures</t>
    </r>
  </si>
  <si>
    <t>Leverage ratio (%)</t>
  </si>
  <si>
    <t>TLAC Leverage ratio (%)⁽³⁾</t>
  </si>
  <si>
    <t>OSFI target (%)</t>
  </si>
  <si>
    <r>
      <rPr>
        <sz val="11"/>
        <color rgb="FF000000"/>
        <rFont val="Scotia"/>
        <family val="2"/>
      </rPr>
      <t>Common Equity Tier 1 minimum ratio</t>
    </r>
  </si>
  <si>
    <r>
      <rPr>
        <sz val="11"/>
        <color rgb="FF000000"/>
        <rFont val="Scotia"/>
        <family val="2"/>
      </rPr>
      <t>Tier 1 capital minimum ratio</t>
    </r>
  </si>
  <si>
    <r>
      <rPr>
        <sz val="11"/>
        <color rgb="FF000000"/>
        <rFont val="Scotia"/>
        <family val="2"/>
      </rPr>
      <t>Total capital minimum ratio</t>
    </r>
  </si>
  <si>
    <r>
      <rPr>
        <sz val="11"/>
        <color rgb="FF000000"/>
        <rFont val="Scotia"/>
        <family val="2"/>
      </rPr>
      <t>Leverage minimum ratio</t>
    </r>
  </si>
  <si>
    <r>
      <rPr>
        <sz val="11"/>
        <color rgb="FF000000"/>
        <rFont val="Scotia"/>
        <family val="2"/>
      </rPr>
      <t>Total loss absorbing capacity minimum ratio</t>
    </r>
  </si>
  <si>
    <r>
      <rPr>
        <sz val="11"/>
        <color rgb="FF000000"/>
        <rFont val="Scotia"/>
        <family val="2"/>
      </rPr>
      <t>TLAC Leverage minimum ratio</t>
    </r>
  </si>
  <si>
    <r>
      <rPr>
        <b/>
        <sz val="11"/>
        <color rgb="FF000000"/>
        <rFont val="Scotia"/>
        <family val="2"/>
      </rPr>
      <t>Capital instruments subject to phase-out arrangements</t>
    </r>
  </si>
  <si>
    <t>Current cap on additional Tier 1 (AT1) instruments subject to phase-out arrangements (%)</t>
  </si>
  <si>
    <r>
      <rPr>
        <b/>
        <sz val="11"/>
        <color rgb="FF000000"/>
        <rFont val="Scotia"/>
        <family val="2"/>
      </rPr>
      <t>N/A</t>
    </r>
  </si>
  <si>
    <r>
      <rPr>
        <sz val="11"/>
        <color rgb="FF000000"/>
        <rFont val="Scotia"/>
        <family val="2"/>
      </rPr>
      <t>N/A</t>
    </r>
  </si>
  <si>
    <r>
      <rPr>
        <sz val="11"/>
        <color rgb="FF000000"/>
        <rFont val="Scotia"/>
        <family val="2"/>
      </rPr>
      <t>Amount excluded from AT1 due to cap (excess over cap after redemptions and maturities)</t>
    </r>
  </si>
  <si>
    <t>Current cap on Tier 2 (T2) instruments subject to phase-out arrangements (%)</t>
  </si>
  <si>
    <r>
      <rPr>
        <sz val="11"/>
        <color rgb="FF000000"/>
        <rFont val="Scotia"/>
        <family val="2"/>
      </rPr>
      <t>Amount excluded from T2 due to cap (excess over cap after redemptions and maturities)</t>
    </r>
  </si>
  <si>
    <r>
      <rPr>
        <sz val="9"/>
        <color rgb="FF000000"/>
        <rFont val="Scotia"/>
        <family val="2"/>
      </rPr>
      <t xml:space="preserve">(1) Regulatory ratios and amounts reported effective Q2 2023 are under Revised Basel III requirements and are not directly comparable to ratios and amounts reported in prior quarters.  </t>
    </r>
  </si>
  <si>
    <r>
      <rPr>
        <sz val="9"/>
        <color rgb="FF000000"/>
        <rFont val="Scotia"/>
        <family val="2"/>
      </rPr>
      <t>(2) Effective Q1 2024, regulatory capital ratios are based on Revised Basel III requirements as determined in accordance with OSFI Guideline - Capital Addequacy Requirements (November 2023).  Effective Q2 2023, regulatory capital ratios were based on Revised Basel III requirements as determined in accordance with OSFI Guideline - Capital Adequacy Requirements (February 2023).  Prior period regulatory capital ratios were prepared in accordance with OSFI Guideline - Capital Adequacy Requirements (November 2018).</t>
    </r>
  </si>
  <si>
    <r>
      <rPr>
        <sz val="9"/>
        <color rgb="FF000000"/>
        <rFont val="Scotia"/>
        <family val="2"/>
      </rPr>
      <t>(3) This measure has been disclosed in this document in accordance with OSFI Guideline - Total Loss Absorbing Capacity (September 2018).</t>
    </r>
  </si>
  <si>
    <r>
      <rPr>
        <sz val="9"/>
        <color rgb="FF000000"/>
        <rFont val="Scotia"/>
        <family val="2"/>
      </rPr>
      <t xml:space="preserve">(4) As at January 31, 2024, the Bank reported a Basel III floor adjustment for CET1, Tier 1, Total Capital and TLAC risk-weighted assets (RWA) of $7.8 billion (as at October 31, 2023, the Bank did not have a regulatory capital floor add-on for CET1, Tier 1, Total Capital and TLAC risk-weighted assets (RWA); July 31, 2023 - $1.4 billion;  April 30, 2023 - $8.2 billion).  For prior periods reported in the above table, the Bank did not have a regulatory capital floor add-on for CET1, Tier 1, Total Capital and TLAC RWA.   </t>
    </r>
  </si>
  <si>
    <r>
      <rPr>
        <sz val="9"/>
        <color rgb="FF000000"/>
        <rFont val="Scotia"/>
        <family val="2"/>
      </rPr>
      <t>(5)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</si>
  <si>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9"/>
        <color rgb="FF000000"/>
        <rFont val="Scotia"/>
        <family val="2"/>
      </rPr>
      <t>N/A - not applicable</t>
    </r>
  </si>
  <si>
    <r>
      <rPr>
        <b/>
        <sz val="14"/>
        <color rgb="FFFFFFFF"/>
        <rFont val="Scotia"/>
        <family val="2"/>
      </rPr>
      <t>Appendix 1: Global Banking and Markets (Reported Including LATAM)</t>
    </r>
  </si>
  <si>
    <r>
      <rPr>
        <b/>
        <sz val="11"/>
        <color rgb="FFFF0000"/>
        <rFont val="Scotia"/>
        <family val="2"/>
      </rPr>
      <t>Global Banking and Markets</t>
    </r>
  </si>
  <si>
    <r>
      <rPr>
        <b/>
        <sz val="11"/>
        <color rgb="FF000000"/>
        <rFont val="Scotia"/>
        <family val="2"/>
      </rPr>
      <t>Revenue by Business</t>
    </r>
  </si>
  <si>
    <r>
      <rPr>
        <b/>
        <sz val="11"/>
        <color rgb="FF000000"/>
        <rFont val="Scotia"/>
        <family val="2"/>
      </rPr>
      <t>Reported Total Revenue (TEB)</t>
    </r>
  </si>
  <si>
    <r>
      <rPr>
        <sz val="11"/>
        <color rgb="FF000000"/>
        <rFont val="Scotia"/>
        <family val="2"/>
      </rPr>
      <t>Reported net income</t>
    </r>
  </si>
  <si>
    <r>
      <rPr>
        <sz val="11"/>
        <color rgb="FF000000"/>
        <rFont val="Scotia"/>
        <family val="2"/>
      </rPr>
      <t>Reported net income attributable to non-controlling interests</t>
    </r>
  </si>
  <si>
    <r>
      <rPr>
        <b/>
        <sz val="11"/>
        <color rgb="FF000000"/>
        <rFont val="Scotia"/>
        <family val="2"/>
      </rPr>
      <t>Reported net income attributable to equity holders of the bank</t>
    </r>
  </si>
  <si>
    <r>
      <rPr>
        <b/>
        <sz val="11"/>
        <color rgb="FFFF0000"/>
        <rFont val="Scotia"/>
        <family val="2"/>
      </rPr>
      <t xml:space="preserve">Average Balances </t>
    </r>
    <r>
      <rPr>
        <i/>
        <sz val="11"/>
        <color rgb="FFFF0000"/>
        <rFont val="Scotia"/>
        <family val="2"/>
      </rPr>
      <t>($ billions)</t>
    </r>
  </si>
  <si>
    <r>
      <rPr>
        <sz val="11"/>
        <color rgb="FF000000"/>
        <rFont val="Scotia"/>
        <family val="2"/>
      </rPr>
      <t>Total assets</t>
    </r>
  </si>
  <si>
    <r>
      <rPr>
        <sz val="11"/>
        <color rgb="FF000000"/>
        <rFont val="Scotia"/>
        <family val="2"/>
      </rPr>
      <t>Total liabilities</t>
    </r>
  </si>
  <si>
    <r>
      <rPr>
        <b/>
        <sz val="11"/>
        <color rgb="FFFF0000"/>
        <rFont val="Scotia"/>
        <family val="2"/>
      </rPr>
      <t>Global Banking and Markets — LATAM⁽¹⁾</t>
    </r>
  </si>
  <si>
    <r>
      <rPr>
        <b/>
        <sz val="11"/>
        <color rgb="FF000000"/>
        <rFont val="Scotia"/>
        <family val="2"/>
      </rPr>
      <t>Revenue by Business:</t>
    </r>
  </si>
  <si>
    <r>
      <rPr>
        <b/>
        <sz val="11"/>
        <color rgb="FF000000"/>
        <rFont val="Scotia"/>
        <family val="2"/>
      </rPr>
      <t>Net income</t>
    </r>
  </si>
  <si>
    <r>
      <rPr>
        <b/>
        <sz val="11"/>
        <color rgb="FF000000"/>
        <rFont val="Scotia"/>
        <family val="2"/>
      </rPr>
      <t>Net income attributable to non-controlling interests</t>
    </r>
  </si>
  <si>
    <r>
      <rPr>
        <b/>
        <sz val="11"/>
        <color rgb="FF000000"/>
        <rFont val="Scotia"/>
        <family val="2"/>
      </rPr>
      <t>Net income attributable to equity holders of the bank</t>
    </r>
  </si>
  <si>
    <r>
      <rPr>
        <b/>
        <sz val="11"/>
        <color rgb="FFFF0000"/>
        <rFont val="Scotia"/>
        <family val="2"/>
      </rPr>
      <t xml:space="preserve">Global Banking and Markets — Including LATAM </t>
    </r>
  </si>
  <si>
    <r>
      <rPr>
        <sz val="9"/>
        <color rgb="FF000000"/>
        <rFont val="Scotia"/>
        <family val="2"/>
      </rPr>
      <t xml:space="preserve">(1) Includes results of Mexico, Peru, Colombia, Chile, Brazil, along with results of smaller operations in the region. </t>
    </r>
  </si>
  <si>
    <r>
      <rPr>
        <b/>
        <sz val="14"/>
        <color rgb="FFFFFFFF"/>
        <rFont val="Scotia"/>
        <family val="2"/>
      </rPr>
      <t>Appendix 2: International Banking by Region⁽¹⁾— Latin America</t>
    </r>
  </si>
  <si>
    <r>
      <rPr>
        <b/>
        <sz val="11"/>
        <color rgb="FFFF0000"/>
        <rFont val="Scotia"/>
        <family val="2"/>
      </rPr>
      <t xml:space="preserve">Latin America⁽²⁾ </t>
    </r>
    <r>
      <rPr>
        <i/>
        <sz val="11"/>
        <color rgb="FFFF0000"/>
        <rFont val="Scotia"/>
        <family val="2"/>
      </rPr>
      <t>($ millions)</t>
    </r>
  </si>
  <si>
    <r>
      <rPr>
        <sz val="11"/>
        <color rgb="FF000000"/>
        <rFont val="Scotia"/>
        <family val="2"/>
      </rPr>
      <t>Total revenue (TEB)</t>
    </r>
  </si>
  <si>
    <r>
      <rPr>
        <sz val="11"/>
        <color rgb="FF000000"/>
        <rFont val="Scotia"/>
        <family val="2"/>
      </rPr>
      <t>Net income before tax</t>
    </r>
  </si>
  <si>
    <r>
      <rPr>
        <sz val="11"/>
        <color rgb="FF000000"/>
        <rFont val="Scotia"/>
        <family val="2"/>
      </rPr>
      <t>Adjusting items (after tax)⁽³⁾</t>
    </r>
  </si>
  <si>
    <r>
      <rPr>
        <b/>
        <sz val="11"/>
        <color rgb="FF000000"/>
        <rFont val="Scotia"/>
        <family val="2"/>
      </rPr>
      <t>Adjusted net income⁽³⁾</t>
    </r>
  </si>
  <si>
    <r>
      <rPr>
        <sz val="11"/>
        <color rgb="FF000000"/>
        <rFont val="Scotia"/>
        <family val="2"/>
      </rPr>
      <t>Net income attributable to non-controlling interests (NCI)</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</si>
  <si>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</si>
  <si>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</si>
  <si>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</si>
  <si>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</si>
  <si>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</si>
  <si>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</si>
  <si>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sz val="11"/>
        <color rgb="FF000000"/>
        <rFont val="Scotia"/>
        <family val="2"/>
      </rPr>
      <t>Net interest margin⁽⁵⁾</t>
    </r>
  </si>
  <si>
    <r>
      <rPr>
        <b/>
        <sz val="11"/>
        <color rgb="FF000000"/>
        <rFont val="Scotia"/>
        <family val="2"/>
      </rPr>
      <t>Reported⁽⁶⁾</t>
    </r>
  </si>
  <si>
    <t>Provision for credit losses (PCL) as % of average net loans and acceptances⁽⁷⁾</t>
  </si>
  <si>
    <t>PCL on impaired loans as % of average net loans and acceptances⁽⁷⁾</t>
  </si>
  <si>
    <r>
      <rPr>
        <b/>
        <sz val="11"/>
        <color rgb="FF000000"/>
        <rFont val="Scotia"/>
        <family val="2"/>
      </rPr>
      <t>Total Deposits</t>
    </r>
  </si>
  <si>
    <r>
      <rPr>
        <sz val="9"/>
        <color rgb="FF000000"/>
        <rFont val="Scotia"/>
        <family val="2"/>
      </rPr>
      <t xml:space="preserve">(2) Includes results of Mexico, Peru, Colombia, Chile, Brazil, along with results of smaller operations in the region and unallocated expenses. </t>
    </r>
  </si>
  <si>
    <r>
      <rPr>
        <sz val="9"/>
        <color rgb="FF000000"/>
        <rFont val="Scotia"/>
        <family val="2"/>
      </rPr>
      <t xml:space="preserve">(3) Adjusting item includes amortization of acquisition-related intangible assets. Refer to non-GAAP Measures on Notes Pages 1-2 of the Supplementary Financial Information Report for details. </t>
    </r>
  </si>
  <si>
    <r>
      <rPr>
        <sz val="9"/>
        <color rgb="FF000000"/>
        <rFont val="Scotia"/>
        <family val="2"/>
      </rPr>
      <t>(4) Ratios are on a reported currency basis.</t>
    </r>
  </si>
  <si>
    <r>
      <rPr>
        <sz val="9"/>
        <color rgb="FF000000"/>
        <rFont val="Scotia"/>
        <family val="2"/>
      </rPr>
      <t>(5) Refer to non-GAAP measures on page 5 of the Q1 2024 Quarterly Report to Shareholders, available on http://www.sedarplus.ca for a description of the measure. Refer to Appendix 3 of the Supplementary Financial Information Report for reconciliation.</t>
    </r>
  </si>
  <si>
    <r>
      <rPr>
        <sz val="9"/>
        <color rgb="FF000000"/>
        <rFont val="Scotia"/>
        <family val="2"/>
      </rPr>
      <t>(6) Refer to page 50 of the Q1 2024 Quarterly Report to Shareholders, available on http://www.sedarplus.ca, for an explanation of the composition of the measure. Such explanation is incorporated by reference hereto.</t>
    </r>
  </si>
  <si>
    <r>
      <rPr>
        <sz val="9"/>
        <color rgb="FF000000"/>
        <rFont val="Scotia"/>
        <family val="2"/>
      </rPr>
      <t>(7) Provision for credit losses on certain financial assets - loans, acceptances and off-balance sheet exposures.</t>
    </r>
  </si>
  <si>
    <r>
      <rPr>
        <b/>
        <sz val="14"/>
        <color rgb="FFFFFFFF"/>
        <rFont val="Scotia"/>
        <family val="2"/>
      </rPr>
      <t>Appendix 2: International Banking by Region⁽¹⁾— Caribbean, Central America, and Asia</t>
    </r>
  </si>
  <si>
    <r>
      <rPr>
        <b/>
        <sz val="11"/>
        <color rgb="FFFF0000"/>
        <rFont val="Scotia"/>
        <family val="2"/>
      </rPr>
      <t>Caribbean &amp; Central America</t>
    </r>
    <r>
      <rPr>
        <i/>
        <sz val="11"/>
        <color rgb="FFFF0000"/>
        <rFont val="Scotia"/>
        <family val="2"/>
      </rPr>
      <t xml:space="preserve"> ($ millions)</t>
    </r>
  </si>
  <si>
    <r>
      <rPr>
        <b/>
        <sz val="11"/>
        <color rgb="FF000000"/>
        <rFont val="Scotia"/>
        <family val="2"/>
      </rPr>
      <t>NIAEH — including impact of FX translation</t>
    </r>
  </si>
  <si>
    <r>
      <rPr>
        <b/>
        <sz val="11"/>
        <color rgb="FFFF0000"/>
        <rFont val="Scotia"/>
        <family val="2"/>
      </rPr>
      <t>Profitability Measurements⁽³⁾</t>
    </r>
  </si>
  <si>
    <r>
      <rPr>
        <sz val="11"/>
        <color rgb="FF000000"/>
        <rFont val="Scotia"/>
        <family val="2"/>
      </rPr>
      <t>Net interest margin⁽⁴⁾</t>
    </r>
  </si>
  <si>
    <r>
      <rPr>
        <b/>
        <sz val="11"/>
        <color rgb="FF000000"/>
        <rFont val="Scotia"/>
        <family val="2"/>
      </rPr>
      <t>Reported⁽⁵⁾</t>
    </r>
  </si>
  <si>
    <t>Provision for credit losses (PCL) as % of average net loans and acceptances⁽⁶⁾</t>
  </si>
  <si>
    <t>PCL on impaired loans as % of average net loans and acceptances⁽⁶⁾</t>
  </si>
  <si>
    <r>
      <rPr>
        <b/>
        <sz val="11"/>
        <color rgb="FFFF0000"/>
        <rFont val="Scotia"/>
        <family val="2"/>
      </rPr>
      <t xml:space="preserve">Asia </t>
    </r>
    <r>
      <rPr>
        <i/>
        <sz val="11"/>
        <color rgb="FFFF0000"/>
        <rFont val="Scotia"/>
        <family val="2"/>
      </rPr>
      <t>($ millions)</t>
    </r>
  </si>
  <si>
    <r>
      <rPr>
        <sz val="11"/>
        <color rgb="FF000000"/>
        <rFont val="Scotia"/>
        <family val="2"/>
      </rPr>
      <t>Net income before tax⁽⁷⁾</t>
    </r>
  </si>
  <si>
    <r>
      <rPr>
        <sz val="9"/>
        <color rgb="FF000000"/>
        <rFont val="Scotia"/>
        <family val="2"/>
      </rPr>
      <t>(3) Ratios are on a reported currency basis.</t>
    </r>
  </si>
  <si>
    <t>(4) Refer to non-GAAP measures on page 5 of the Q1 2024 Quarterly Report to Shareholders, available on http://www.sedarplus.ca for a description of the measure. Refer to Appendix 3 of the Supplementary Financial Information Report for reconciliation.</t>
  </si>
  <si>
    <r>
      <rPr>
        <sz val="9"/>
        <color rgb="FF000000"/>
        <rFont val="Scotia"/>
        <family val="2"/>
      </rPr>
      <t>(7) Reported in Net Income (Loss) from Investments in Associated Corporations in International Banking's results.</t>
    </r>
  </si>
  <si>
    <r>
      <rPr>
        <b/>
        <sz val="14"/>
        <color rgb="FFFFFFFF"/>
        <rFont val="Scotia"/>
        <family val="2"/>
      </rPr>
      <t>Appendix 3: Reconciliation of non-GAAP Financial Measures</t>
    </r>
  </si>
  <si>
    <r>
      <rPr>
        <b/>
        <sz val="9"/>
        <color rgb="FF000000"/>
        <rFont val="Scotia"/>
        <family val="2"/>
      </rPr>
      <t>Reconciliation of reported and adjusted results</t>
    </r>
  </si>
  <si>
    <r>
      <rPr>
        <b/>
        <sz val="9"/>
        <color rgb="FF000000"/>
        <rFont val="Scotia"/>
        <family val="2"/>
      </rPr>
      <t>Full Year</t>
    </r>
  </si>
  <si>
    <r>
      <rPr>
        <i/>
        <sz val="9"/>
        <color rgb="FFFF0000"/>
        <rFont val="Scotia"/>
        <family val="2"/>
      </rPr>
      <t>($ millions)</t>
    </r>
  </si>
  <si>
    <r>
      <rPr>
        <b/>
        <sz val="9"/>
        <color rgb="FF000000"/>
        <rFont val="Scotia"/>
        <family val="2"/>
      </rPr>
      <t>Q1</t>
    </r>
  </si>
  <si>
    <r>
      <rPr>
        <sz val="9"/>
        <color rgb="FF000000"/>
        <rFont val="Scotia"/>
        <family val="2"/>
      </rPr>
      <t>Q4</t>
    </r>
  </si>
  <si>
    <r>
      <rPr>
        <sz val="9"/>
        <color rgb="FF000000"/>
        <rFont val="Scotia"/>
        <family val="2"/>
      </rPr>
      <t>Q3</t>
    </r>
  </si>
  <si>
    <r>
      <rPr>
        <sz val="9"/>
        <color rgb="FF000000"/>
        <rFont val="Scotia"/>
        <family val="2"/>
      </rPr>
      <t>Q2</t>
    </r>
  </si>
  <si>
    <r>
      <rPr>
        <sz val="9"/>
        <color rgb="FF000000"/>
        <rFont val="Scotia"/>
        <family val="2"/>
      </rPr>
      <t>Q1</t>
    </r>
  </si>
  <si>
    <r>
      <rPr>
        <sz val="9"/>
        <color rgb="FF000000"/>
        <rFont val="Scotia"/>
        <family val="2"/>
      </rPr>
      <t>2023</t>
    </r>
  </si>
  <si>
    <r>
      <rPr>
        <sz val="9"/>
        <color rgb="FF000000"/>
        <rFont val="Scotia"/>
        <family val="2"/>
      </rPr>
      <t>2022</t>
    </r>
  </si>
  <si>
    <r>
      <rPr>
        <b/>
        <sz val="9"/>
        <color rgb="FFFF0000"/>
        <rFont val="Scotia"/>
        <family val="2"/>
      </rPr>
      <t>Reported Results</t>
    </r>
  </si>
  <si>
    <r>
      <rPr>
        <sz val="9"/>
        <color rgb="FF231F20"/>
        <rFont val="Scotia"/>
        <family val="2"/>
      </rPr>
      <t>Net interest income</t>
    </r>
  </si>
  <si>
    <r>
      <rPr>
        <sz val="9"/>
        <color rgb="FF000000"/>
        <rFont val="Scotia"/>
        <family val="2"/>
      </rPr>
      <t>Non-interest income</t>
    </r>
  </si>
  <si>
    <r>
      <rPr>
        <b/>
        <sz val="9"/>
        <color rgb="FF231F20"/>
        <rFont val="Scotia"/>
        <family val="2"/>
      </rPr>
      <t>Total revenue</t>
    </r>
  </si>
  <si>
    <r>
      <rPr>
        <sz val="9"/>
        <color rgb="FF231F20"/>
        <rFont val="Scotia"/>
        <family val="2"/>
      </rPr>
      <t>Provision for credit losses</t>
    </r>
  </si>
  <si>
    <r>
      <rPr>
        <sz val="9"/>
        <color rgb="FF000000"/>
        <rFont val="Scotia"/>
        <family val="2"/>
      </rPr>
      <t>Non-interest expenses</t>
    </r>
  </si>
  <si>
    <r>
      <rPr>
        <sz val="9"/>
        <color rgb="FF231F20"/>
        <rFont val="Scotia"/>
        <family val="2"/>
      </rPr>
      <t>Income before taxes</t>
    </r>
  </si>
  <si>
    <r>
      <rPr>
        <sz val="9"/>
        <color rgb="FF000000"/>
        <rFont val="Scotia"/>
        <family val="2"/>
      </rPr>
      <t>Income tax expense</t>
    </r>
  </si>
  <si>
    <r>
      <rPr>
        <b/>
        <sz val="9"/>
        <color rgb="FF231F20"/>
        <rFont val="Scotia"/>
        <family val="2"/>
      </rPr>
      <t>Net income</t>
    </r>
  </si>
  <si>
    <r>
      <rPr>
        <sz val="9"/>
        <color rgb="FF231F20"/>
        <rFont val="Scotia"/>
        <family val="2"/>
      </rPr>
      <t>Net income attributable to non-controlling interests in subsidiaries (NCI)</t>
    </r>
  </si>
  <si>
    <r>
      <rPr>
        <sz val="9"/>
        <color rgb="FF231F20"/>
        <rFont val="Scotia"/>
        <family val="2"/>
      </rPr>
      <t>Net income attributable to equity holders</t>
    </r>
  </si>
  <si>
    <r>
      <rPr>
        <sz val="9"/>
        <color rgb="FF000000"/>
        <rFont val="Scotia"/>
        <family val="2"/>
      </rPr>
      <t>Net income attributable to preferred shareholders and other equity instrument holders</t>
    </r>
  </si>
  <si>
    <r>
      <rPr>
        <sz val="9"/>
        <color rgb="FF231F20"/>
        <rFont val="Scotia"/>
        <family val="2"/>
      </rPr>
      <t>Net income attributable to common shareholders</t>
    </r>
  </si>
  <si>
    <r>
      <rPr>
        <b/>
        <sz val="9"/>
        <color rgb="FF231F20"/>
        <rFont val="Scotia"/>
        <family val="2"/>
      </rPr>
      <t xml:space="preserve">Diluted earnings per share </t>
    </r>
    <r>
      <rPr>
        <b/>
        <i/>
        <sz val="9"/>
        <color rgb="FF231F20"/>
        <rFont val="Scotia"/>
        <family val="2"/>
      </rPr>
      <t>(in dollars)</t>
    </r>
  </si>
  <si>
    <r>
      <rPr>
        <b/>
        <sz val="9"/>
        <color rgb="FF231F20"/>
        <rFont val="Scotia"/>
        <family val="2"/>
      </rPr>
      <t xml:space="preserve">Weighted average number of diluted common shares outstanding </t>
    </r>
    <r>
      <rPr>
        <b/>
        <i/>
        <sz val="9"/>
        <color rgb="FF231F20"/>
        <rFont val="Scotia"/>
        <family val="2"/>
      </rPr>
      <t>(millions)</t>
    </r>
  </si>
  <si>
    <r>
      <rPr>
        <b/>
        <sz val="9"/>
        <color rgb="FFFF0000"/>
        <rFont val="Scotia"/>
        <family val="2"/>
      </rPr>
      <t>Adjustments</t>
    </r>
  </si>
  <si>
    <r>
      <rPr>
        <sz val="9"/>
        <color rgb="FF231F20"/>
        <rFont val="Scotia"/>
        <family val="2"/>
      </rPr>
      <t>Adjusting items impacting non-interest income and total revenue (Pre-tax)</t>
    </r>
  </si>
  <si>
    <r>
      <rPr>
        <sz val="9"/>
        <color rgb="FF231F20"/>
        <rFont val="Scotia"/>
        <family val="2"/>
      </rPr>
      <t>Divestitures and wind-down of operations</t>
    </r>
  </si>
  <si>
    <r>
      <rPr>
        <sz val="9"/>
        <color rgb="FF231F20"/>
        <rFont val="Scotia"/>
        <family val="2"/>
      </rPr>
      <t>Adjusting items impacting non-interest expense (Pre-tax)</t>
    </r>
  </si>
  <si>
    <r>
      <rPr>
        <sz val="9"/>
        <color rgb="FF231F20"/>
        <rFont val="Scotia"/>
        <family val="2"/>
      </rPr>
      <t>Restructuring charge and severance provisions</t>
    </r>
  </si>
  <si>
    <r>
      <rPr>
        <sz val="9"/>
        <color rgb="FF231F20"/>
        <rFont val="Scotia"/>
        <family val="2"/>
      </rPr>
      <t>Consolidation of real estate and contract termination costs</t>
    </r>
  </si>
  <si>
    <r>
      <rPr>
        <sz val="9"/>
        <color rgb="FF231F20"/>
        <rFont val="Scotia"/>
        <family val="2"/>
      </rPr>
      <t>Impairment of non-financial assets</t>
    </r>
  </si>
  <si>
    <r>
      <rPr>
        <sz val="9"/>
        <color rgb="FF231F20"/>
        <rFont val="Scotia"/>
        <family val="2"/>
      </rPr>
      <t>Amortization of acquisition-related intangible assets</t>
    </r>
  </si>
  <si>
    <r>
      <rPr>
        <sz val="9"/>
        <color rgb="FF231F20"/>
        <rFont val="Scotia"/>
        <family val="2"/>
      </rPr>
      <t>Support costs for the Scene+ loyalty program</t>
    </r>
  </si>
  <si>
    <r>
      <rPr>
        <sz val="9"/>
        <color rgb="FF231F20"/>
        <rFont val="Scotia"/>
        <family val="2"/>
      </rPr>
      <t>Total non-interest expense adjusting items (Pre-tax)</t>
    </r>
  </si>
  <si>
    <r>
      <rPr>
        <b/>
        <sz val="9"/>
        <color rgb="FF231F20"/>
        <rFont val="Scotia"/>
        <family val="2"/>
      </rPr>
      <t>Total impact of adjusting items on net income before taxes</t>
    </r>
  </si>
  <si>
    <r>
      <rPr>
        <sz val="9"/>
        <color rgb="FF231F20"/>
        <rFont val="Scotia"/>
        <family val="2"/>
      </rPr>
      <t>Impact of adjusting items on income tax expense</t>
    </r>
  </si>
  <si>
    <r>
      <rPr>
        <sz val="9"/>
        <color rgb="FF231F20"/>
        <rFont val="Scotia"/>
        <family val="2"/>
      </rPr>
      <t>Canada recovery dividend</t>
    </r>
  </si>
  <si>
    <r>
      <rPr>
        <b/>
        <sz val="9"/>
        <color rgb="FF231F20"/>
        <rFont val="Scotia"/>
        <family val="2"/>
      </rPr>
      <t>Total impact of adjusting items on income tax expense</t>
    </r>
  </si>
  <si>
    <r>
      <rPr>
        <b/>
        <sz val="9"/>
        <color rgb="FF231F20"/>
        <rFont val="Scotia"/>
        <family val="2"/>
      </rPr>
      <t>Total impact of adjusting items on net income</t>
    </r>
  </si>
  <si>
    <r>
      <rPr>
        <sz val="9"/>
        <color rgb="FF231F20"/>
        <rFont val="Scotia"/>
        <family val="2"/>
      </rPr>
      <t>Impact of adjusting items on NCI</t>
    </r>
  </si>
  <si>
    <r>
      <rPr>
        <b/>
        <sz val="9"/>
        <color rgb="FF231F20"/>
        <rFont val="Scotia"/>
        <family val="2"/>
      </rPr>
      <t>Total impact of adjusting items on net income attributable to equity holders and common shareholders</t>
    </r>
  </si>
  <si>
    <r>
      <rPr>
        <b/>
        <sz val="9"/>
        <color rgb="FFFF0000"/>
        <rFont val="Scotia"/>
        <family val="2"/>
      </rPr>
      <t>Adjusted Results</t>
    </r>
    <r>
      <rPr>
        <sz val="9"/>
        <color rgb="FFFF0000"/>
        <rFont val="Scotia"/>
        <family val="2"/>
      </rPr>
      <t xml:space="preserve"> </t>
    </r>
  </si>
  <si>
    <r>
      <rPr>
        <sz val="9"/>
        <color rgb="FF231F20"/>
        <rFont val="Scotia"/>
        <family val="2"/>
      </rPr>
      <t>Net income attributable to NCI</t>
    </r>
  </si>
  <si>
    <r>
      <rPr>
        <sz val="9"/>
        <color rgb="FF231F20"/>
        <rFont val="Scotia"/>
        <family val="2"/>
      </rPr>
      <t>Net income attributable to preferred shareholders and other equity instrument holders</t>
    </r>
  </si>
  <si>
    <r>
      <rPr>
        <b/>
        <sz val="9"/>
        <color rgb="FF231F20"/>
        <rFont val="Scotia"/>
        <family val="2"/>
      </rPr>
      <t xml:space="preserve">Impact of adjustments on diluted earnings per share </t>
    </r>
    <r>
      <rPr>
        <b/>
        <i/>
        <sz val="9"/>
        <color rgb="FF231F20"/>
        <rFont val="Scotia"/>
        <family val="2"/>
      </rPr>
      <t>(in dollars)</t>
    </r>
  </si>
  <si>
    <r>
      <rPr>
        <b/>
        <sz val="11"/>
        <color rgb="FF000000"/>
        <rFont val="Scotia"/>
        <family val="2"/>
      </rPr>
      <t>Return on equity reported and adjusted results by operating segment</t>
    </r>
  </si>
  <si>
    <r>
      <rPr>
        <sz val="11"/>
        <color rgb="FF000000"/>
        <rFont val="Scotia"/>
        <family val="2"/>
      </rPr>
      <t>2024</t>
    </r>
  </si>
  <si>
    <r>
      <rPr>
        <b/>
        <sz val="11"/>
        <color rgb="FFFF0000"/>
        <rFont val="Scotia"/>
        <family val="2"/>
      </rPr>
      <t>All Bank</t>
    </r>
  </si>
  <si>
    <r>
      <rPr>
        <sz val="11"/>
        <color rgb="FF000000"/>
        <rFont val="Scotia"/>
        <family val="2"/>
      </rPr>
      <t>Total average common equity</t>
    </r>
  </si>
  <si>
    <r>
      <rPr>
        <sz val="11"/>
        <color rgb="FF000000"/>
        <rFont val="Scotia"/>
        <family val="2"/>
      </rPr>
      <t>Return on equity</t>
    </r>
  </si>
  <si>
    <r>
      <rPr>
        <b/>
        <sz val="11"/>
        <color rgb="FF000000"/>
        <rFont val="Scotia"/>
        <family val="2"/>
      </rPr>
      <t>Adjusted</t>
    </r>
  </si>
  <si>
    <r>
      <rPr>
        <b/>
        <sz val="11"/>
        <color rgb="FFFF0000"/>
        <rFont val="Scotia"/>
        <family val="2"/>
      </rPr>
      <t>Canadian Banking</t>
    </r>
  </si>
  <si>
    <r>
      <rPr>
        <b/>
        <sz val="11"/>
        <color rgb="FFFF0000"/>
        <rFont val="Scotia"/>
        <family val="2"/>
      </rPr>
      <t>International Banking</t>
    </r>
  </si>
  <si>
    <r>
      <rPr>
        <b/>
        <sz val="11"/>
        <color rgb="FFFF0000"/>
        <rFont val="Scotia"/>
        <family val="2"/>
      </rPr>
      <t>Global Wealth Management</t>
    </r>
  </si>
  <si>
    <r>
      <rPr>
        <b/>
        <sz val="11"/>
        <color rgb="FF000000"/>
        <rFont val="Scotia"/>
        <family val="2"/>
      </rPr>
      <t>Net Interest Margin by operating segment</t>
    </r>
  </si>
  <si>
    <r>
      <rPr>
        <b/>
        <sz val="11"/>
        <color rgb="FF000000"/>
        <rFont val="Scotia"/>
        <family val="2"/>
      </rPr>
      <t>Average total assets</t>
    </r>
    <r>
      <rPr>
        <b/>
        <vertAlign val="superscript"/>
        <sz val="11"/>
        <color rgb="FF333333"/>
        <rFont val="Scotia"/>
        <family val="2"/>
      </rPr>
      <t>⁽¹⁾</t>
    </r>
  </si>
  <si>
    <r>
      <rPr>
        <sz val="11"/>
        <color rgb="FF000000"/>
        <rFont val="Scotia"/>
        <family val="2"/>
      </rPr>
      <t>Less: Non-earning assets</t>
    </r>
  </si>
  <si>
    <r>
      <rPr>
        <sz val="11"/>
        <color rgb="FF000000"/>
        <rFont val="Scotia"/>
        <family val="2"/>
      </rPr>
      <t>Average total earning assets</t>
    </r>
    <r>
      <rPr>
        <vertAlign val="superscript"/>
        <sz val="11"/>
        <color rgb="FF333333"/>
        <rFont val="Scotia"/>
        <family val="2"/>
      </rPr>
      <t>⁽¹⁾</t>
    </r>
  </si>
  <si>
    <r>
      <rPr>
        <sz val="11"/>
        <color rgb="FF000000"/>
        <rFont val="Scotia"/>
        <family val="2"/>
      </rPr>
      <t>Less:</t>
    </r>
  </si>
  <si>
    <r>
      <rPr>
        <sz val="11"/>
        <color rgb="FF000000"/>
        <rFont val="Scotia"/>
        <family val="2"/>
      </rPr>
      <t>Other deductions</t>
    </r>
  </si>
  <si>
    <r>
      <rPr>
        <b/>
        <sz val="11"/>
        <color rgb="FF000000"/>
        <rFont val="Scotia"/>
        <family val="2"/>
      </rPr>
      <t>Average core earning assets</t>
    </r>
    <r>
      <rPr>
        <b/>
        <vertAlign val="superscript"/>
        <sz val="11"/>
        <color rgb="FF333333"/>
        <rFont val="Scotia"/>
        <family val="2"/>
      </rPr>
      <t>⁽¹⁾</t>
    </r>
  </si>
  <si>
    <r>
      <rPr>
        <b/>
        <sz val="11"/>
        <color rgb="FF000000"/>
        <rFont val="Scotia"/>
        <family val="2"/>
      </rPr>
      <t>Net Interest Income</t>
    </r>
  </si>
  <si>
    <r>
      <rPr>
        <sz val="11"/>
        <color rgb="FF000000"/>
        <rFont val="Scotia"/>
        <family val="2"/>
      </rPr>
      <t>Less: Non-core net interest income</t>
    </r>
  </si>
  <si>
    <r>
      <rPr>
        <b/>
        <sz val="11"/>
        <color rgb="FF000000"/>
        <rFont val="Scotia"/>
        <family val="2"/>
      </rPr>
      <t>Net interest income on core earning assets</t>
    </r>
  </si>
  <si>
    <t>Net  Interest Margin (%)⁽²⁾</t>
  </si>
  <si>
    <r>
      <rPr>
        <sz val="9"/>
        <color rgb="FF000000"/>
        <rFont val="Scotia"/>
        <family val="2"/>
      </rPr>
      <t>(1) Average balances represents the average of daily balance for the period</t>
    </r>
  </si>
  <si>
    <r>
      <rPr>
        <sz val="9"/>
        <color rgb="FF000000"/>
        <rFont val="Scotia"/>
        <family val="2"/>
      </rPr>
      <t>(2) Refer to non-GAAP measures on page 5 of the Q1 2024 Quarterly Report to Shareholders, available on http://www.sedarplus.ca for a description of the measure.</t>
    </r>
  </si>
  <si>
    <r>
      <rPr>
        <b/>
        <sz val="9"/>
        <color rgb="FF000000"/>
        <rFont val="Scotia"/>
        <family val="2"/>
      </rPr>
      <t>Net Interest Margin by International Banking Region</t>
    </r>
  </si>
  <si>
    <r>
      <rPr>
        <b/>
        <sz val="11"/>
        <color rgb="FFFF0000"/>
        <rFont val="Scotia"/>
        <family val="2"/>
      </rPr>
      <t>Latin America</t>
    </r>
  </si>
  <si>
    <r>
      <rPr>
        <sz val="11"/>
        <color rgb="FF000000"/>
        <rFont val="Scotia"/>
        <family val="2"/>
      </rPr>
      <t>Non-core net interest income</t>
    </r>
  </si>
  <si>
    <r>
      <rPr>
        <b/>
        <sz val="11"/>
        <color rgb="FFFF0000"/>
        <rFont val="Scotia"/>
        <family val="2"/>
      </rPr>
      <t>Caribbean and Central America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</si>
</sst>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_);_(* \(#,##0\);_(* &quot;-&quot;_);_(@_)"/>
    <numFmt numFmtId="165" formatCode="_(* #,##0.00_);_(* \(#,##0.00\);_(* &quot;-&quot;??_);_(@_)"/>
    <numFmt numFmtId="166" formatCode="* 0_);_(* \(0\);_(* &quot;-&quot;_);_(@_)"/>
    <numFmt numFmtId="167" formatCode="_(* #,##0_);_(* \(#,##0\);_(* &quot;-&quot;_);_(* @_)"/>
    <numFmt numFmtId="168" formatCode="* 0_);_(* \(0\);_(* &quot;-&quot;_);_(* @_)"/>
    <numFmt numFmtId="169" formatCode="_(* #,##0.00_);_(* \(#,##0.00\);_(* &quot;-&quot;_);_(* @_)"/>
    <numFmt numFmtId="170" formatCode="_(* #,##0.0_);_(* \(#,##0.0\);_(* &quot;-&quot;_);_(* @_)"/>
    <numFmt numFmtId="171" formatCode="_(* #,##0.0_);_(* \(#,##0.0\);_(* &quot;-&quot;_);_(@_)"/>
    <numFmt numFmtId="172" formatCode="_(* #,##0.00_);_(* \(#,##0.00\);_(* &quot;-&quot;_);_(@_)"/>
    <numFmt numFmtId="173" formatCode="#,##0;\(#,##0\);* &quot;-&quot;;@"/>
    <numFmt numFmtId="174" formatCode="#,##0.00;\(#,##0.00\);* &quot;-&quot;;@"/>
    <numFmt numFmtId="175" formatCode="_(* #,##0_);_(* \(#,##0\);_(* &quot;-&quot;??_);_(@_)"/>
    <numFmt numFmtId="176" formatCode="#,##0,,;\(#,##0,,\);* &quot;-&quot;;@"/>
    <numFmt numFmtId="177" formatCode="_(* 0_);_(* \(0\);_(* &quot;-&quot;_);* @_)"/>
    <numFmt numFmtId="178" formatCode="* #,##0_);_(* \(#,##0\);_(* &quot;-&quot;_);_(* @_)"/>
    <numFmt numFmtId="179" formatCode="* #,##0_);_(* \(#,##0\);_(* &quot;-&quot;??_);_(@_)"/>
    <numFmt numFmtId="180" formatCode="#,##0.0,,,;\(#,##0.0,,,\);* &quot;-&quot;;@"/>
    <numFmt numFmtId="181" formatCode="* #,##0_);_(* \(#,##0\);_(* &quot;-&quot;_);_(@_)"/>
    <numFmt numFmtId="182" formatCode="#,##0;\-#,##0;* &quot;-&quot;;@"/>
    <numFmt numFmtId="183" formatCode="[&lt;=9999999]###\-####;###\-###\-####"/>
    <numFmt numFmtId="184" formatCode="mmmm\ d\,\ yyyy"/>
    <numFmt numFmtId="185" formatCode="0.0%"/>
    <numFmt numFmtId="186" formatCode="_(* #,##0.00_);_(* \(#,##0.0\);_(* &quot;-&quot;_);_(@_)"/>
    <numFmt numFmtId="187" formatCode="_-* #,##0_-;\-* #,##0_-;_-* &quot;-&quot;??_-;_-@_-"/>
  </numFmts>
  <fonts count="74" x14ac:knownFonts="1">
    <font>
      <sz val="11"/>
      <color theme="1"/>
      <name val="Calibri"/>
      <family val="2"/>
      <scheme val="minor"/>
    </font>
    <font>
      <sz val="11"/>
      <color theme="1"/>
      <name val="Calibri"/>
      <family val="2"/>
      <scheme val="minor"/>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10"/>
      <name val="Scotia"/>
      <family val="2"/>
    </font>
    <font>
      <b/>
      <sz val="9"/>
      <color theme="1"/>
      <name val="Scotia"/>
      <family val="2"/>
    </font>
    <font>
      <sz val="9"/>
      <color theme="1"/>
      <name val="Scotia"/>
      <family val="2"/>
    </font>
    <font>
      <sz val="10"/>
      <color theme="1"/>
      <name val="Arial"/>
      <family val="2"/>
    </font>
    <font>
      <b/>
      <sz val="14"/>
      <color rgb="FFFFFFFF"/>
      <name val="Scotia"/>
      <family val="2"/>
    </font>
    <font>
      <b/>
      <sz val="11"/>
      <color rgb="FF000000"/>
      <name val="Scotia"/>
      <family val="2"/>
    </font>
    <font>
      <sz val="11"/>
      <color rgb="FF000000"/>
      <name val="Scotia"/>
      <family val="2"/>
    </font>
    <font>
      <sz val="8"/>
      <color rgb="FF000000"/>
      <name val="Scotia"/>
      <family val="2"/>
    </font>
    <font>
      <b/>
      <sz val="12"/>
      <color rgb="FF000000"/>
      <name val="Scotia"/>
      <family val="2"/>
    </font>
    <font>
      <sz val="10"/>
      <color rgb="FF000000"/>
      <name val="Scotia"/>
      <family val="2"/>
    </font>
    <font>
      <b/>
      <sz val="10"/>
      <color rgb="FF000000"/>
      <name val="Scotia"/>
      <family val="2"/>
    </font>
    <font>
      <i/>
      <sz val="10"/>
      <color rgb="FFFF0000"/>
      <name val="Scotia"/>
      <family val="2"/>
    </font>
    <font>
      <b/>
      <sz val="10"/>
      <color rgb="FFFF0000"/>
      <name val="Scotia"/>
      <family val="2"/>
    </font>
    <font>
      <b/>
      <sz val="6"/>
      <color rgb="FF000000"/>
      <name val="Scotia"/>
      <family val="2"/>
    </font>
    <font>
      <sz val="6"/>
      <color rgb="FF000000"/>
      <name val="Scotia"/>
      <family val="2"/>
    </font>
    <font>
      <sz val="7"/>
      <color rgb="FF000000"/>
      <name val="Scotia"/>
      <family val="2"/>
    </font>
    <font>
      <vertAlign val="superscript"/>
      <sz val="7"/>
      <color rgb="FF000000"/>
      <name val="Scotia"/>
      <family val="2"/>
    </font>
    <font>
      <sz val="9"/>
      <color rgb="FF000000"/>
      <name val="Scotia"/>
      <family val="2"/>
    </font>
    <font>
      <b/>
      <sz val="7"/>
      <color rgb="FF000000"/>
      <name val="Scotia"/>
      <family val="2"/>
    </font>
    <font>
      <i/>
      <sz val="11"/>
      <color rgb="FFFF0000"/>
      <name val="Scotia"/>
      <family val="2"/>
    </font>
    <font>
      <sz val="11"/>
      <color rgb="FFFFFFFF"/>
      <name val="Scotia"/>
      <family val="2"/>
    </font>
    <font>
      <sz val="10"/>
      <color rgb="FF000000"/>
      <name val="Arial"/>
      <family val="2"/>
    </font>
    <font>
      <sz val="7"/>
      <name val="Scotia"/>
      <family val="2"/>
    </font>
    <font>
      <b/>
      <i/>
      <sz val="11"/>
      <color rgb="FFFF0000"/>
      <name val="Scotia"/>
      <family val="2"/>
    </font>
    <font>
      <sz val="14"/>
      <color rgb="FF000000"/>
      <name val="Calibri"/>
      <family val="2"/>
      <scheme val="minor"/>
    </font>
    <font>
      <sz val="11"/>
      <color rgb="FFFF0000"/>
      <name val="Scotia"/>
      <family val="2"/>
    </font>
    <font>
      <sz val="11"/>
      <color rgb="FF000000"/>
      <name val="Calibri"/>
      <family val="2"/>
      <scheme val="minor"/>
    </font>
    <font>
      <sz val="6"/>
      <name val="Scotia"/>
      <family val="2"/>
    </font>
    <font>
      <b/>
      <sz val="14"/>
      <color theme="0"/>
      <name val="Scotia"/>
      <family val="2"/>
    </font>
    <font>
      <b/>
      <sz val="6"/>
      <name val="Scotia"/>
      <family val="2"/>
    </font>
    <font>
      <b/>
      <sz val="11"/>
      <color theme="1"/>
      <name val="Scotia"/>
      <family val="2"/>
    </font>
    <font>
      <b/>
      <sz val="11"/>
      <color rgb="FF000000"/>
      <name val="Calibri"/>
      <family val="2"/>
      <scheme val="minor"/>
    </font>
    <font>
      <b/>
      <sz val="11"/>
      <color rgb="FFFFFFFF"/>
      <name val="Scotia"/>
      <family val="2"/>
    </font>
    <font>
      <b/>
      <sz val="7"/>
      <name val="Scotia"/>
      <family val="2"/>
    </font>
    <font>
      <sz val="9"/>
      <name val="Scotia"/>
      <family val="2"/>
    </font>
    <font>
      <b/>
      <sz val="7"/>
      <color theme="1"/>
      <name val="Scotia"/>
      <family val="2"/>
    </font>
    <font>
      <sz val="7"/>
      <color theme="1"/>
      <name val="Scotia"/>
      <family val="2"/>
    </font>
    <font>
      <sz val="14"/>
      <color rgb="FFFFFFFF"/>
      <name val="Scotia"/>
      <family val="2"/>
    </font>
    <font>
      <b/>
      <sz val="6"/>
      <color theme="1"/>
      <name val="Scotia"/>
      <family val="2"/>
    </font>
    <font>
      <sz val="6"/>
      <color theme="1"/>
      <name val="Scotia"/>
      <family val="2"/>
    </font>
    <font>
      <b/>
      <sz val="10"/>
      <color theme="1"/>
      <name val="Scotia"/>
      <family val="2"/>
    </font>
    <font>
      <sz val="10"/>
      <color theme="1"/>
      <name val="Scotia"/>
      <family val="2"/>
    </font>
    <font>
      <u/>
      <sz val="11"/>
      <color theme="1"/>
      <name val="Scotia"/>
      <family val="2"/>
    </font>
    <font>
      <sz val="6"/>
      <color theme="1"/>
      <name val="Calibri"/>
      <family val="2"/>
      <scheme val="minor"/>
    </font>
    <font>
      <b/>
      <sz val="9"/>
      <name val="Scotia"/>
      <family val="2"/>
    </font>
    <font>
      <b/>
      <sz val="9"/>
      <color rgb="FF000000"/>
      <name val="Scotia"/>
      <family val="2"/>
    </font>
    <font>
      <sz val="10"/>
      <color rgb="FF000000"/>
      <name val="Times New Roman"/>
      <family val="1"/>
    </font>
    <font>
      <i/>
      <sz val="9"/>
      <color rgb="FFFF0000"/>
      <name val="Scotia"/>
      <family val="2"/>
    </font>
    <font>
      <b/>
      <sz val="9"/>
      <color rgb="FFFF0000"/>
      <name val="Scotia"/>
      <family val="2"/>
    </font>
    <font>
      <sz val="9"/>
      <color rgb="FF231F20"/>
      <name val="Scotia"/>
      <family val="2"/>
    </font>
    <font>
      <b/>
      <sz val="9"/>
      <color rgb="FF231F20"/>
      <name val="Scotia"/>
      <family val="2"/>
    </font>
    <font>
      <b/>
      <i/>
      <sz val="9"/>
      <color rgb="FF231F20"/>
      <name val="Scotia"/>
      <family val="2"/>
    </font>
    <font>
      <sz val="9"/>
      <color rgb="FFFF0000"/>
      <name val="Scotia"/>
      <family val="2"/>
    </font>
    <font>
      <b/>
      <vertAlign val="superscript"/>
      <sz val="11"/>
      <color rgb="FF333333"/>
      <name val="Scotia"/>
      <family val="2"/>
    </font>
    <font>
      <vertAlign val="superscript"/>
      <sz val="11"/>
      <color rgb="FF333333"/>
      <name val="Scotia"/>
      <family val="2"/>
    </font>
  </fonts>
  <fills count="20">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8F8F8"/>
        <bgColor indexed="64"/>
      </patternFill>
    </fill>
    <fill>
      <patternFill patternType="solid">
        <fgColor rgb="FFF9F9F9"/>
        <bgColor indexed="64"/>
      </patternFill>
    </fill>
    <fill>
      <patternFill patternType="solid">
        <fgColor rgb="FFF6F6F6"/>
        <bgColor indexed="64"/>
      </patternFill>
    </fill>
    <fill>
      <patternFill patternType="solid">
        <fgColor rgb="FFF5F5F5"/>
        <bgColor indexed="64"/>
      </patternFill>
    </fill>
    <fill>
      <patternFill patternType="solid">
        <fgColor rgb="FFF7F7F7"/>
        <bgColor indexed="64"/>
      </patternFill>
    </fill>
    <fill>
      <patternFill patternType="solid">
        <fgColor rgb="FFF3F3F3"/>
        <bgColor indexed="64"/>
      </patternFill>
    </fill>
    <fill>
      <patternFill patternType="solid">
        <fgColor rgb="FFF4F4F4"/>
        <bgColor indexed="64"/>
      </patternFill>
    </fill>
    <fill>
      <patternFill patternType="solid">
        <fgColor theme="0" tint="-4.4404431287575916E-2"/>
        <bgColor indexed="64"/>
      </patternFill>
    </fill>
    <fill>
      <patternFill patternType="solid">
        <fgColor theme="0" tint="-4.6296578875087743E-2"/>
        <bgColor indexed="64"/>
      </patternFill>
    </fill>
    <fill>
      <patternFill patternType="solid">
        <fgColor theme="0" tint="-4.5258949552903834E-2"/>
        <bgColor indexed="64"/>
      </patternFill>
    </fill>
    <fill>
      <patternFill patternType="solid">
        <fgColor theme="0" tint="-4.6967986083559676E-2"/>
        <bgColor indexed="64"/>
      </patternFill>
    </fill>
    <fill>
      <patternFill patternType="solid">
        <fgColor theme="0" tint="-4.6266060365611747E-2"/>
        <bgColor indexed="64"/>
      </patternFill>
    </fill>
    <fill>
      <patternFill patternType="solid">
        <fgColor theme="0" tint="-4.6601763969847713E-2"/>
        <bgColor indexed="64"/>
      </patternFill>
    </fill>
    <fill>
      <patternFill patternType="solid">
        <fgColor theme="0" tint="-4.5075838496047856E-2"/>
        <bgColor indexed="64"/>
      </patternFill>
    </fill>
    <fill>
      <patternFill patternType="solid">
        <fgColor theme="0" tint="-4.5045319986571859E-2"/>
        <bgColor indexed="64"/>
      </patternFill>
    </fill>
    <fill>
      <patternFill patternType="solid">
        <fgColor theme="0" tint="-4.5228431043427837E-2"/>
        <bgColor indexed="64"/>
      </patternFill>
    </fill>
  </fills>
  <borders count="865">
    <border>
      <left/>
      <right/>
      <top/>
      <bottom/>
      <diagonal/>
    </border>
    <border>
      <left/>
      <right/>
      <top/>
      <bottom style="thin">
        <color theme="0" tint="-4.5716727195043792E-2"/>
      </bottom>
      <diagonal/>
    </border>
    <border>
      <left/>
      <right/>
      <top style="thin">
        <color theme="0" tint="-4.5716727195043792E-2"/>
      </top>
      <bottom style="thin">
        <color theme="0" tint="-4.5716727195043792E-2"/>
      </bottom>
      <diagonal/>
    </border>
    <border>
      <left/>
      <right/>
      <top/>
      <bottom style="thin">
        <color theme="0" tint="-0.1434980315561388"/>
      </bottom>
      <diagonal/>
    </border>
    <border>
      <left/>
      <right style="thin">
        <color theme="0" tint="-0.1434675130466628"/>
      </right>
      <top style="thin">
        <color theme="0" tint="-0.1434980315561388"/>
      </top>
      <bottom style="thin">
        <color theme="0" tint="-0.1434980315561388"/>
      </bottom>
      <diagonal/>
    </border>
    <border>
      <left/>
      <right style="thin">
        <color theme="0" tint="-0.1434980315561388"/>
      </right>
      <top style="thin">
        <color theme="0" tint="-0.1434980315561388"/>
      </top>
      <bottom style="thin">
        <color theme="0" tint="-0.1434980315561388"/>
      </bottom>
      <diagonal/>
    </border>
    <border>
      <left style="thin">
        <color theme="0" tint="-0.1434980315561388"/>
      </left>
      <right/>
      <top style="thin">
        <color theme="0" tint="-0.1434980315561388"/>
      </top>
      <bottom style="thin">
        <color theme="0" tint="-0.1434980315561388"/>
      </bottom>
      <diagonal/>
    </border>
    <border>
      <left/>
      <right/>
      <top style="thin">
        <color theme="0" tint="-0.1434980315561388"/>
      </top>
      <bottom style="thin">
        <color theme="0" tint="-0.1434980315561388"/>
      </bottom>
      <diagonal/>
    </border>
    <border>
      <left/>
      <right style="thin">
        <color theme="0" tint="-0.1434675130466628"/>
      </right>
      <top style="thin">
        <color theme="0" tint="-0.1434980315561388"/>
      </top>
      <bottom style="thin">
        <color theme="0" tint="-4.3519394512771994E-2"/>
      </bottom>
      <diagonal/>
    </border>
    <border>
      <left/>
      <right style="thin">
        <color theme="0" tint="-0.1434980315561388"/>
      </right>
      <top style="thin">
        <color theme="0" tint="-0.1434980315561388"/>
      </top>
      <bottom style="thin">
        <color theme="0" tint="-4.3519394512771994E-2"/>
      </bottom>
      <diagonal/>
    </border>
    <border>
      <left style="thin">
        <color theme="0" tint="-0.1434980315561388"/>
      </left>
      <right/>
      <top style="thin">
        <color theme="0" tint="-0.1434980315561388"/>
      </top>
      <bottom style="thin">
        <color theme="0" tint="-4.3519394512771994E-2"/>
      </bottom>
      <diagonal/>
    </border>
    <border>
      <left/>
      <right/>
      <top style="thin">
        <color theme="0" tint="-0.1434980315561388"/>
      </top>
      <bottom style="thin">
        <color theme="0" tint="-4.3519394512771994E-2"/>
      </bottom>
      <diagonal/>
    </border>
    <border>
      <left/>
      <right style="thin">
        <color theme="0" tint="-0.1434675130466628"/>
      </right>
      <top style="thin">
        <color theme="0" tint="-4.3519394512771994E-2"/>
      </top>
      <bottom style="thin">
        <color theme="0" tint="-4.3519394512771994E-2"/>
      </bottom>
      <diagonal/>
    </border>
    <border>
      <left/>
      <right style="thin">
        <color theme="0" tint="-0.1434980315561388"/>
      </right>
      <top style="thin">
        <color theme="0" tint="-4.3519394512771994E-2"/>
      </top>
      <bottom style="thin">
        <color theme="0" tint="-4.3519394512771994E-2"/>
      </bottom>
      <diagonal/>
    </border>
    <border>
      <left style="thin">
        <color rgb="FFDADADA"/>
      </left>
      <right/>
      <top style="thin">
        <color rgb="FFF4F4F4"/>
      </top>
      <bottom style="thin">
        <color rgb="FFF4F4F4"/>
      </bottom>
      <diagonal/>
    </border>
    <border>
      <left/>
      <right/>
      <top style="thin">
        <color theme="0" tint="-4.3519394512771994E-2"/>
      </top>
      <bottom style="thin">
        <color theme="0" tint="-4.3519394512771994E-2"/>
      </bottom>
      <diagonal/>
    </border>
    <border>
      <left style="thin">
        <color theme="0" tint="-0.1434980315561388"/>
      </left>
      <right/>
      <top style="thin">
        <color theme="0" tint="-4.3519394512771994E-2"/>
      </top>
      <bottom style="thin">
        <color theme="0" tint="-4.3519394512771994E-2"/>
      </bottom>
      <diagonal/>
    </border>
    <border>
      <left/>
      <right style="thin">
        <color theme="0" tint="-0.1434675130466628"/>
      </right>
      <top style="thin">
        <color theme="0" tint="-4.3519394512771994E-2"/>
      </top>
      <bottom style="thin">
        <color theme="0" tint="-0.1434980315561388"/>
      </bottom>
      <diagonal/>
    </border>
    <border>
      <left/>
      <right style="thin">
        <color theme="0" tint="-0.1434980315561388"/>
      </right>
      <top style="thin">
        <color theme="0" tint="-4.3519394512771994E-2"/>
      </top>
      <bottom style="thin">
        <color theme="0" tint="-0.1434980315561388"/>
      </bottom>
      <diagonal/>
    </border>
    <border>
      <left style="thin">
        <color rgb="FFDADADA"/>
      </left>
      <right/>
      <top style="thin">
        <color rgb="FFF4F4F4"/>
      </top>
      <bottom style="thin">
        <color rgb="FFDADADA"/>
      </bottom>
      <diagonal/>
    </border>
    <border>
      <left/>
      <right/>
      <top style="thin">
        <color theme="0" tint="-4.3519394512771994E-2"/>
      </top>
      <bottom style="thin">
        <color theme="0" tint="-0.1434980315561388"/>
      </bottom>
      <diagonal/>
    </border>
    <border>
      <left style="thin">
        <color theme="0" tint="-0.1434980315561388"/>
      </left>
      <right/>
      <top style="thin">
        <color theme="0" tint="-4.3519394512771994E-2"/>
      </top>
      <bottom style="thin">
        <color theme="0" tint="-0.1434980315561388"/>
      </bottom>
      <diagonal/>
    </border>
    <border>
      <left style="thin">
        <color rgb="FFDADADA"/>
      </left>
      <right/>
      <top style="thin">
        <color rgb="FFDADADA"/>
      </top>
      <bottom style="thin">
        <color rgb="FFDADADA"/>
      </bottom>
      <diagonal/>
    </border>
    <border>
      <left style="thin">
        <color rgb="FFDADADA"/>
      </left>
      <right/>
      <top style="thin">
        <color rgb="FFDADADA"/>
      </top>
      <bottom style="thin">
        <color rgb="FFF4F4F4"/>
      </bottom>
      <diagonal/>
    </border>
    <border>
      <left/>
      <right/>
      <top style="thin">
        <color rgb="FFDADADA"/>
      </top>
      <bottom/>
      <diagonal/>
    </border>
    <border>
      <left/>
      <right/>
      <top/>
      <bottom style="thin">
        <color rgb="FFD9D9D9"/>
      </bottom>
      <diagonal/>
    </border>
    <border>
      <left/>
      <right/>
      <top style="thin">
        <color theme="0" tint="-0.14844203009125034"/>
      </top>
      <bottom style="thin">
        <color theme="0" tint="-0.14844203009125034"/>
      </bottom>
      <diagonal/>
    </border>
    <border>
      <left/>
      <right style="thin">
        <color rgb="FFD9D9D9"/>
      </right>
      <top style="thin">
        <color rgb="FFD9D9D9"/>
      </top>
      <bottom style="thin">
        <color rgb="FFD9D9D9"/>
      </bottom>
      <diagonal/>
    </border>
    <border>
      <left style="thin">
        <color theme="0" tint="-0.14841151158177435"/>
      </left>
      <right/>
      <top style="thin">
        <color theme="0" tint="-0.14844203009125034"/>
      </top>
      <bottom style="thin">
        <color theme="0" tint="-0.14844203009125034"/>
      </bottom>
      <diagonal/>
    </border>
    <border>
      <left style="thin">
        <color theme="0" tint="-0.14838099307229835"/>
      </left>
      <right/>
      <top style="thin">
        <color theme="0" tint="-0.14844203009125034"/>
      </top>
      <bottom style="thin">
        <color theme="0" tint="-0.14844203009125034"/>
      </bottom>
      <diagonal/>
    </border>
    <border>
      <left/>
      <right/>
      <top style="thin">
        <color rgb="FFD9D9D9"/>
      </top>
      <bottom style="thin">
        <color rgb="FFD9D9D9"/>
      </bottom>
      <diagonal/>
    </border>
    <border>
      <left style="thin">
        <color theme="0" tint="-0.14847254860072634"/>
      </left>
      <right style="thin">
        <color theme="0" tint="-0.14847254860072634"/>
      </right>
      <top style="thin">
        <color theme="0" tint="-0.14844203009125034"/>
      </top>
      <bottom style="thin">
        <color theme="0" tint="-0.14844203009125034"/>
      </bottom>
      <diagonal/>
    </border>
    <border>
      <left style="thin">
        <color rgb="FFD9D9D9"/>
      </left>
      <right style="thin">
        <color rgb="FFD9D9D9"/>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rgb="FFF3F3F3"/>
      </left>
      <right style="thin">
        <color rgb="FFD9D9D9"/>
      </right>
      <top style="thin">
        <color rgb="FFD9D9D9"/>
      </top>
      <bottom style="thin">
        <color rgb="FFD9D9D9"/>
      </bottom>
      <diagonal/>
    </border>
    <border>
      <left style="thin">
        <color theme="0" tint="-4.8493911557359541E-2"/>
      </left>
      <right/>
      <top style="thin">
        <color theme="0" tint="-0.14844203009125034"/>
      </top>
      <bottom style="thin">
        <color theme="0" tint="-0.14844203009125034"/>
      </bottom>
      <diagonal/>
    </border>
    <border>
      <left/>
      <right style="thin">
        <color rgb="FFD9D9D9"/>
      </right>
      <top style="thin">
        <color rgb="FFD9D9D9"/>
      </top>
      <bottom/>
      <diagonal/>
    </border>
    <border>
      <left style="thin">
        <color theme="0" tint="-0.14847254860072634"/>
      </left>
      <right style="thin">
        <color theme="0" tint="-0.14847254860072634"/>
      </right>
      <top style="thin">
        <color theme="0" tint="-0.14844203009125034"/>
      </top>
      <bottom style="thin">
        <color theme="0" tint="-4.8493911557359541E-2"/>
      </bottom>
      <diagonal/>
    </border>
    <border>
      <left style="thin">
        <color rgb="FFD9D9D9"/>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style="thin">
        <color theme="0" tint="-4.8493911557359541E-2"/>
      </left>
      <right/>
      <top style="thin">
        <color theme="0" tint="-0.14844203009125034"/>
      </top>
      <bottom style="thin">
        <color theme="0" tint="-4.8493911557359541E-2"/>
      </bottom>
      <diagonal/>
    </border>
    <border>
      <left/>
      <right style="thin">
        <color rgb="FFD9D9D9"/>
      </right>
      <top/>
      <bottom/>
      <diagonal/>
    </border>
    <border>
      <left style="thin">
        <color theme="0" tint="-0.14847254860072634"/>
      </left>
      <right style="thin">
        <color theme="0" tint="-0.14847254860072634"/>
      </right>
      <top style="thin">
        <color theme="0" tint="-4.8493911557359541E-2"/>
      </top>
      <bottom style="thin">
        <color theme="0" tint="-4.8493911557359541E-2"/>
      </bottom>
      <diagonal/>
    </border>
    <border>
      <left style="thin">
        <color rgb="FFD9D9D9"/>
      </left>
      <right style="thin">
        <color rgb="FFD9D9D9"/>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rgb="FFF3F3F3"/>
      </left>
      <right style="thin">
        <color rgb="FFD9D9D9"/>
      </right>
      <top style="thin">
        <color rgb="FFF3F3F3"/>
      </top>
      <bottom style="thin">
        <color rgb="FFF3F3F3"/>
      </bottom>
      <diagonal/>
    </border>
    <border>
      <left style="thin">
        <color theme="0" tint="-4.8493911557359541E-2"/>
      </left>
      <right/>
      <top style="thin">
        <color theme="0" tint="-4.8493911557359541E-2"/>
      </top>
      <bottom style="thin">
        <color theme="0" tint="-4.8493911557359541E-2"/>
      </bottom>
      <diagonal/>
    </border>
    <border>
      <left/>
      <right style="thin">
        <color rgb="FFD9D9D9"/>
      </right>
      <top/>
      <bottom style="thin">
        <color rgb="FFD9D9D9"/>
      </bottom>
      <diagonal/>
    </border>
    <border>
      <left style="thin">
        <color theme="0" tint="-0.14847254860072634"/>
      </left>
      <right style="thin">
        <color theme="0" tint="-0.14847254860072634"/>
      </right>
      <top style="thin">
        <color theme="0" tint="-4.8493911557359541E-2"/>
      </top>
      <bottom style="thin">
        <color theme="0" tint="-0.14844203009125034"/>
      </bottom>
      <diagonal/>
    </border>
    <border>
      <left style="thin">
        <color rgb="FFD9D9D9"/>
      </left>
      <right style="thin">
        <color rgb="FFD9D9D9"/>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style="thin">
        <color theme="0" tint="-4.8493911557359541E-2"/>
      </left>
      <right/>
      <top style="thin">
        <color theme="0" tint="-4.8493911557359541E-2"/>
      </top>
      <bottom style="thin">
        <color theme="0" tint="-0.14844203009125034"/>
      </bottom>
      <diagonal/>
    </border>
    <border>
      <left/>
      <right style="thin">
        <color theme="0" tint="-0.14847254860072634"/>
      </right>
      <top style="thin">
        <color theme="0" tint="-0.14847254860072634"/>
      </top>
      <bottom/>
      <diagonal/>
    </border>
    <border>
      <left/>
      <right style="thin">
        <color theme="0" tint="-0.14847254860072634"/>
      </right>
      <top/>
      <bottom/>
      <diagonal/>
    </border>
    <border>
      <left/>
      <right style="thin">
        <color theme="0" tint="-0.14847254860072634"/>
      </right>
      <top/>
      <bottom style="thin">
        <color theme="0" tint="-0.14847254860072634"/>
      </bottom>
      <diagonal/>
    </border>
    <border>
      <left/>
      <right/>
      <top style="thin">
        <color rgb="FFD9D9D9"/>
      </top>
      <bottom/>
      <diagonal/>
    </border>
    <border>
      <left/>
      <right/>
      <top/>
      <bottom style="thin">
        <color theme="0" tint="-0.13577684865871151"/>
      </bottom>
      <diagonal/>
    </border>
    <border>
      <left/>
      <right style="thin">
        <color theme="0" tint="-0.13574633014923551"/>
      </right>
      <top style="thin">
        <color theme="0" tint="-0.13577684865871151"/>
      </top>
      <bottom style="thin">
        <color theme="0" tint="-0.13577684865871151"/>
      </bottom>
      <diagonal/>
    </border>
    <border>
      <left/>
      <right style="thin">
        <color theme="0" tint="-0.13577684865871151"/>
      </right>
      <top style="thin">
        <color theme="0" tint="-0.13577684865871151"/>
      </top>
      <bottom style="thin">
        <color theme="0" tint="-0.13577684865871151"/>
      </bottom>
      <diagonal/>
    </border>
    <border>
      <left style="thin">
        <color theme="0" tint="-0.13577684865871151"/>
      </left>
      <right/>
      <top style="thin">
        <color theme="0" tint="-0.13577684865871151"/>
      </top>
      <bottom style="thin">
        <color theme="0" tint="-0.13577684865871151"/>
      </bottom>
      <diagonal/>
    </border>
    <border>
      <left/>
      <right/>
      <top style="thin">
        <color theme="0" tint="-0.13577684865871151"/>
      </top>
      <bottom style="thin">
        <color theme="0" tint="-0.13577684865871151"/>
      </bottom>
      <diagonal/>
    </border>
    <border>
      <left/>
      <right style="thin">
        <color theme="0" tint="-0.13574633014923551"/>
      </right>
      <top style="thin">
        <color theme="0" tint="-0.13577684865871151"/>
      </top>
      <bottom style="thin">
        <color theme="0" tint="-3.5798211615344709E-2"/>
      </bottom>
      <diagonal/>
    </border>
    <border>
      <left/>
      <right style="thin">
        <color theme="0" tint="-0.13577684865871151"/>
      </right>
      <top style="thin">
        <color theme="0" tint="-0.13577684865871151"/>
      </top>
      <bottom style="thin">
        <color theme="0" tint="-3.5798211615344709E-2"/>
      </bottom>
      <diagonal/>
    </border>
    <border>
      <left style="thin">
        <color theme="0" tint="-0.13577684865871151"/>
      </left>
      <right/>
      <top style="thin">
        <color theme="0" tint="-0.13577684865871151"/>
      </top>
      <bottom style="thin">
        <color theme="0" tint="-3.5798211615344709E-2"/>
      </bottom>
      <diagonal/>
    </border>
    <border>
      <left/>
      <right/>
      <top style="thin">
        <color theme="0" tint="-0.13577684865871151"/>
      </top>
      <bottom style="thin">
        <color theme="0" tint="-3.5798211615344709E-2"/>
      </bottom>
      <diagonal/>
    </border>
    <border>
      <left/>
      <right style="thin">
        <color theme="0" tint="-0.13574633014923551"/>
      </right>
      <top style="thin">
        <color theme="0" tint="-3.5798211615344709E-2"/>
      </top>
      <bottom style="thin">
        <color theme="0" tint="-3.5798211615344709E-2"/>
      </bottom>
      <diagonal/>
    </border>
    <border>
      <left/>
      <right style="thin">
        <color theme="0" tint="-0.13577684865871151"/>
      </right>
      <top style="thin">
        <color theme="0" tint="-3.5798211615344709E-2"/>
      </top>
      <bottom style="thin">
        <color theme="0" tint="-3.5798211615344709E-2"/>
      </bottom>
      <diagonal/>
    </border>
    <border>
      <left style="thin">
        <color theme="0" tint="-0.13577684865871151"/>
      </left>
      <right/>
      <top style="thin">
        <color theme="0" tint="-3.5798211615344709E-2"/>
      </top>
      <bottom style="thin">
        <color theme="0" tint="-3.5798211615344709E-2"/>
      </bottom>
      <diagonal/>
    </border>
    <border>
      <left/>
      <right/>
      <top style="thin">
        <color theme="0" tint="-3.5798211615344709E-2"/>
      </top>
      <bottom style="thin">
        <color theme="0" tint="-3.5798211615344709E-2"/>
      </bottom>
      <diagonal/>
    </border>
    <border>
      <left/>
      <right/>
      <top style="thin">
        <color rgb="FFDCDCDC"/>
      </top>
      <bottom/>
      <diagonal/>
    </border>
    <border>
      <left/>
      <right style="thin">
        <color theme="0" tint="-0.13574633014923551"/>
      </right>
      <top style="thin">
        <color theme="0" tint="-3.5798211615344709E-2"/>
      </top>
      <bottom style="thin">
        <color theme="0" tint="-0.13577684865871151"/>
      </bottom>
      <diagonal/>
    </border>
    <border>
      <left/>
      <right style="thin">
        <color theme="0" tint="-0.13577684865871151"/>
      </right>
      <top style="thin">
        <color theme="0" tint="-3.5798211615344709E-2"/>
      </top>
      <bottom style="thin">
        <color theme="0" tint="-0.13577684865871151"/>
      </bottom>
      <diagonal/>
    </border>
    <border>
      <left style="thin">
        <color theme="0" tint="-0.13577684865871151"/>
      </left>
      <right/>
      <top style="thin">
        <color theme="0" tint="-3.5798211615344709E-2"/>
      </top>
      <bottom style="thin">
        <color theme="0" tint="-0.13577684865871151"/>
      </bottom>
      <diagonal/>
    </border>
    <border>
      <left/>
      <right/>
      <top style="thin">
        <color theme="0" tint="-3.5798211615344709E-2"/>
      </top>
      <bottom style="thin">
        <color theme="0" tint="-0.13577684865871151"/>
      </bottom>
      <diagonal/>
    </border>
    <border>
      <left/>
      <right/>
      <top/>
      <bottom style="thin">
        <color rgb="FFDCDCDC"/>
      </bottom>
      <diagonal/>
    </border>
    <border>
      <left/>
      <right/>
      <top/>
      <bottom style="thin">
        <color theme="0" tint="-4.0131839960936305E-2"/>
      </bottom>
      <diagonal/>
    </border>
    <border>
      <left/>
      <right/>
      <top style="thin">
        <color rgb="FFF5F5F5"/>
      </top>
      <bottom style="thin">
        <color rgb="FFF6F6F6"/>
      </bottom>
      <diagonal/>
    </border>
    <border>
      <left/>
      <right/>
      <top style="thin">
        <color theme="0" tint="-0.13577684865871151"/>
      </top>
      <bottom/>
      <diagonal/>
    </border>
    <border>
      <left/>
      <right style="thin">
        <color rgb="FFDCDCDC"/>
      </right>
      <top style="thin">
        <color rgb="FFF6F6F6"/>
      </top>
      <bottom style="thin">
        <color rgb="FFF6F6F6"/>
      </bottom>
      <diagonal/>
    </border>
    <border>
      <left style="thin">
        <color rgb="FFDCDCDC"/>
      </left>
      <right/>
      <top style="thin">
        <color rgb="FFF6F6F6"/>
      </top>
      <bottom style="thin">
        <color rgb="FFF6F6F6"/>
      </bottom>
      <diagonal/>
    </border>
    <border>
      <left/>
      <right/>
      <top style="thin">
        <color rgb="FFF6F6F6"/>
      </top>
      <bottom style="thin">
        <color rgb="FFF6F6F6"/>
      </bottom>
      <diagonal/>
    </border>
    <border>
      <left/>
      <right style="thin">
        <color theme="0" tint="-0.13574633014923551"/>
      </right>
      <top style="thin">
        <color theme="0" tint="-3.5889767143772698E-2"/>
      </top>
      <bottom style="thin">
        <color theme="0" tint="-3.5889767143772698E-2"/>
      </bottom>
      <diagonal/>
    </border>
    <border>
      <left/>
      <right style="thin">
        <color theme="0" tint="-0.13577684865871151"/>
      </right>
      <top style="thin">
        <color theme="0" tint="-3.5889767143772698E-2"/>
      </top>
      <bottom style="thin">
        <color theme="0" tint="-3.5889767143772698E-2"/>
      </bottom>
      <diagonal/>
    </border>
    <border>
      <left style="thin">
        <color theme="0" tint="-0.13577684865871151"/>
      </left>
      <right/>
      <top style="thin">
        <color theme="0" tint="-3.5889767143772698E-2"/>
      </top>
      <bottom style="thin">
        <color theme="0" tint="-3.5889767143772698E-2"/>
      </bottom>
      <diagonal/>
    </border>
    <border>
      <left/>
      <right/>
      <top style="thin">
        <color theme="0" tint="-3.5889767143772698E-2"/>
      </top>
      <bottom style="thin">
        <color theme="0" tint="-3.5889767143772698E-2"/>
      </bottom>
      <diagonal/>
    </border>
    <border>
      <left/>
      <right style="thin">
        <color rgb="FFDCDCDC"/>
      </right>
      <top style="thin">
        <color rgb="FFF6F6F6"/>
      </top>
      <bottom style="thin">
        <color rgb="FFDCDCDC"/>
      </bottom>
      <diagonal/>
    </border>
    <border>
      <left style="thin">
        <color rgb="FFDCDCDC"/>
      </left>
      <right/>
      <top style="thin">
        <color rgb="FFF6F6F6"/>
      </top>
      <bottom style="thin">
        <color rgb="FFDCDCDC"/>
      </bottom>
      <diagonal/>
    </border>
    <border>
      <left/>
      <right/>
      <top style="thin">
        <color rgb="FFF6F6F6"/>
      </top>
      <bottom style="thin">
        <color rgb="FFDCDCDC"/>
      </bottom>
      <diagonal/>
    </border>
    <border>
      <left/>
      <right/>
      <top/>
      <bottom style="thin">
        <color theme="0" tint="-0.1358684041871395"/>
      </bottom>
      <diagonal/>
    </border>
    <border>
      <left/>
      <right/>
      <top/>
      <bottom style="thin">
        <color rgb="FFE0E0E0"/>
      </bottom>
      <diagonal/>
    </border>
    <border>
      <left/>
      <right style="thin">
        <color rgb="FFDCDCDC"/>
      </right>
      <top style="thin">
        <color rgb="FFDCDCDC"/>
      </top>
      <bottom style="thin">
        <color rgb="FFDCDCDC"/>
      </bottom>
      <diagonal/>
    </border>
    <border>
      <left/>
      <right style="thin">
        <color rgb="FFDCDCDC"/>
      </right>
      <top style="thin">
        <color rgb="FFE0E0E0"/>
      </top>
      <bottom style="thin">
        <color rgb="FFDCDCDC"/>
      </bottom>
      <diagonal/>
    </border>
    <border>
      <left style="thin">
        <color rgb="FFDCDCDC"/>
      </left>
      <right/>
      <top style="thin">
        <color rgb="FFDCDCDC"/>
      </top>
      <bottom style="thin">
        <color rgb="FFDCDCDC"/>
      </bottom>
      <diagonal/>
    </border>
    <border>
      <left/>
      <right/>
      <top style="thin">
        <color rgb="FFDCDCDC"/>
      </top>
      <bottom style="thin">
        <color rgb="FFDCDCDC"/>
      </bottom>
      <diagonal/>
    </border>
    <border>
      <left/>
      <right/>
      <top style="thin">
        <color rgb="FFE0E0E0"/>
      </top>
      <bottom style="thin">
        <color rgb="FFDCDCDC"/>
      </bottom>
      <diagonal/>
    </border>
    <border>
      <left/>
      <right style="thin">
        <color rgb="FFDCDCDC"/>
      </right>
      <top style="thin">
        <color rgb="FFDCDCDC"/>
      </top>
      <bottom style="thin">
        <color rgb="FFF6F6F6"/>
      </bottom>
      <diagonal/>
    </border>
    <border>
      <left style="thin">
        <color rgb="FFDCDCDC"/>
      </left>
      <right/>
      <top style="thin">
        <color rgb="FFDCDCDC"/>
      </top>
      <bottom style="thin">
        <color rgb="FFF5F5F5"/>
      </bottom>
      <diagonal/>
    </border>
    <border>
      <left/>
      <right/>
      <top style="thin">
        <color theme="0" tint="-0.1368755149998474"/>
      </top>
      <bottom style="thin">
        <color theme="0" tint="-3.6896877956480605E-2"/>
      </bottom>
      <diagonal/>
    </border>
    <border>
      <left/>
      <right style="thin">
        <color rgb="FFDCDCDC"/>
      </right>
      <top style="thin">
        <color rgb="FFDCDCDC"/>
      </top>
      <bottom style="thin">
        <color rgb="FFF5F5F5"/>
      </bottom>
      <diagonal/>
    </border>
    <border>
      <left style="thin">
        <color theme="0" tint="-0.1358684041871395"/>
      </left>
      <right/>
      <top style="thin">
        <color theme="0" tint="-0.1358684041871395"/>
      </top>
      <bottom style="thin">
        <color theme="0" tint="-3.5889767143772698E-2"/>
      </bottom>
      <diagonal/>
    </border>
    <border>
      <left/>
      <right/>
      <top style="thin">
        <color theme="0" tint="-0.1358684041871395"/>
      </top>
      <bottom style="thin">
        <color theme="0" tint="-3.5889767143772698E-2"/>
      </bottom>
      <diagonal/>
    </border>
    <border>
      <left/>
      <right style="thin">
        <color theme="0" tint="-0.1358684041871395"/>
      </right>
      <top style="thin">
        <color theme="0" tint="-0.1358684041871395"/>
      </top>
      <bottom style="thin">
        <color theme="0" tint="-3.5889767143772698E-2"/>
      </bottom>
      <diagonal/>
    </border>
    <border>
      <left style="thin">
        <color theme="0" tint="-0.1358684041871395"/>
      </left>
      <right/>
      <top style="thin">
        <color theme="0" tint="-3.5889767143772698E-2"/>
      </top>
      <bottom style="thin">
        <color theme="0" tint="-3.5889767143772698E-2"/>
      </bottom>
      <diagonal/>
    </border>
    <border>
      <left/>
      <right style="thin">
        <color theme="0" tint="-0.1358684041871395"/>
      </right>
      <top style="thin">
        <color theme="0" tint="-3.5889767143772698E-2"/>
      </top>
      <bottom style="thin">
        <color theme="0" tint="-3.5889767143772698E-2"/>
      </bottom>
      <diagonal/>
    </border>
    <border>
      <left/>
      <right/>
      <top/>
      <bottom style="thin">
        <color theme="0" tint="-0.1434675130466628"/>
      </bottom>
      <diagonal/>
    </border>
    <border>
      <left/>
      <right style="thin">
        <color theme="0" tint="-0.14343699453718681"/>
      </right>
      <top style="thin">
        <color theme="0" tint="-0.1434675130466628"/>
      </top>
      <bottom style="thin">
        <color theme="0" tint="-0.1434675130466628"/>
      </bottom>
      <diagonal/>
    </border>
    <border>
      <left/>
      <right style="thin">
        <color theme="0" tint="-0.14340647602771081"/>
      </right>
      <top style="thin">
        <color theme="0" tint="-0.1434675130466628"/>
      </top>
      <bottom style="thin">
        <color theme="0" tint="-0.1434675130466628"/>
      </bottom>
      <diagonal/>
    </border>
    <border>
      <left/>
      <right/>
      <top style="thin">
        <color theme="0" tint="-0.1434675130466628"/>
      </top>
      <bottom style="thin">
        <color theme="0" tint="-0.1434675130466628"/>
      </bottom>
      <diagonal/>
    </border>
    <border>
      <left/>
      <right style="thin">
        <color rgb="FFDADADA"/>
      </right>
      <top style="thin">
        <color rgb="FFDADADA"/>
      </top>
      <bottom style="thin">
        <color rgb="FFDADADA"/>
      </bottom>
      <diagonal/>
    </border>
    <border>
      <left style="thin">
        <color theme="0" tint="-0.14340647602771081"/>
      </left>
      <right/>
      <top style="thin">
        <color theme="0" tint="-0.1434675130466628"/>
      </top>
      <bottom style="thin">
        <color theme="0" tint="-0.1434675130466628"/>
      </bottom>
      <diagonal/>
    </border>
    <border>
      <left/>
      <right style="thin">
        <color theme="0" tint="-0.14343699453718681"/>
      </right>
      <top style="thin">
        <color theme="0" tint="-0.1434675130466628"/>
      </top>
      <bottom style="thin">
        <color theme="0" tint="-4.3488876003295998E-2"/>
      </bottom>
      <diagonal/>
    </border>
    <border>
      <left/>
      <right style="thin">
        <color theme="0" tint="-0.14340647602771081"/>
      </right>
      <top style="thin">
        <color theme="0" tint="-0.1434675130466628"/>
      </top>
      <bottom style="thin">
        <color theme="0" tint="-4.3488876003295998E-2"/>
      </bottom>
      <diagonal/>
    </border>
    <border>
      <left/>
      <right/>
      <top style="thin">
        <color theme="0" tint="-0.1434675130466628"/>
      </top>
      <bottom style="thin">
        <color theme="0" tint="-4.3488876003295998E-2"/>
      </bottom>
      <diagonal/>
    </border>
    <border>
      <left/>
      <right style="thin">
        <color rgb="FFDADADA"/>
      </right>
      <top style="thin">
        <color rgb="FFDADADA"/>
      </top>
      <bottom style="thin">
        <color rgb="FFF4F4F4"/>
      </bottom>
      <diagonal/>
    </border>
    <border>
      <left style="thin">
        <color theme="0" tint="-0.14340647602771081"/>
      </left>
      <right/>
      <top style="thin">
        <color theme="0" tint="-0.1434675130466628"/>
      </top>
      <bottom style="thin">
        <color theme="0" tint="-4.3488876003295998E-2"/>
      </bottom>
      <diagonal/>
    </border>
    <border>
      <left/>
      <right style="thin">
        <color theme="0" tint="-0.14343699453718681"/>
      </right>
      <top style="thin">
        <color theme="0" tint="-4.3488876003295998E-2"/>
      </top>
      <bottom style="thin">
        <color theme="0" tint="-4.3488876003295998E-2"/>
      </bottom>
      <diagonal/>
    </border>
    <border>
      <left/>
      <right style="thin">
        <color theme="0" tint="-0.14340647602771081"/>
      </right>
      <top style="thin">
        <color theme="0" tint="-4.3488876003295998E-2"/>
      </top>
      <bottom style="thin">
        <color theme="0" tint="-4.3488876003295998E-2"/>
      </bottom>
      <diagonal/>
    </border>
    <border>
      <left style="thin">
        <color theme="0" tint="-0.1434675130466628"/>
      </left>
      <right/>
      <top style="thin">
        <color theme="0" tint="-4.3519394512771994E-2"/>
      </top>
      <bottom style="thin">
        <color theme="0" tint="-4.3519394512771994E-2"/>
      </bottom>
      <diagonal/>
    </border>
    <border>
      <left/>
      <right style="thin">
        <color theme="0" tint="-0.14343699453718681"/>
      </right>
      <top style="thin">
        <color theme="0" tint="-4.3519394512771994E-2"/>
      </top>
      <bottom style="thin">
        <color theme="0" tint="-4.3519394512771994E-2"/>
      </bottom>
      <diagonal/>
    </border>
    <border>
      <left style="thin">
        <color theme="0" tint="-0.14340647602771081"/>
      </left>
      <right/>
      <top style="thin">
        <color theme="0" tint="-4.3488876003295998E-2"/>
      </top>
      <bottom style="thin">
        <color theme="0" tint="-4.3488876003295998E-2"/>
      </bottom>
      <diagonal/>
    </border>
    <border>
      <left/>
      <right/>
      <top style="thin">
        <color theme="0" tint="-4.3488876003295998E-2"/>
      </top>
      <bottom style="thin">
        <color theme="0" tint="-4.3488876003295998E-2"/>
      </bottom>
      <diagonal/>
    </border>
    <border>
      <left/>
      <right style="thin">
        <color rgb="FFDADADA"/>
      </right>
      <top style="thin">
        <color rgb="FFF4F4F4"/>
      </top>
      <bottom style="thin">
        <color rgb="FFF4F4F4"/>
      </bottom>
      <diagonal/>
    </border>
    <border>
      <left/>
      <right style="thin">
        <color theme="0" tint="-0.14343699453718681"/>
      </right>
      <top style="thin">
        <color theme="0" tint="-4.3488876003295998E-2"/>
      </top>
      <bottom style="thin">
        <color theme="0" tint="-0.1434675130466628"/>
      </bottom>
      <diagonal/>
    </border>
    <border>
      <left/>
      <right style="thin">
        <color theme="0" tint="-0.14340647602771081"/>
      </right>
      <top style="thin">
        <color theme="0" tint="-4.3488876003295998E-2"/>
      </top>
      <bottom style="thin">
        <color theme="0" tint="-0.1434675130466628"/>
      </bottom>
      <diagonal/>
    </border>
    <border>
      <left/>
      <right/>
      <top style="thin">
        <color theme="0" tint="-4.3488876003295998E-2"/>
      </top>
      <bottom style="thin">
        <color theme="0" tint="-0.1434675130466628"/>
      </bottom>
      <diagonal/>
    </border>
    <border>
      <left/>
      <right style="thin">
        <color rgb="FFDADADA"/>
      </right>
      <top style="thin">
        <color rgb="FFF4F4F4"/>
      </top>
      <bottom style="thin">
        <color rgb="FFDADADA"/>
      </bottom>
      <diagonal/>
    </border>
    <border>
      <left style="thin">
        <color theme="0" tint="-0.14340647602771081"/>
      </left>
      <right/>
      <top style="thin">
        <color theme="0" tint="-4.3488876003295998E-2"/>
      </top>
      <bottom style="thin">
        <color theme="0" tint="-0.1434675130466628"/>
      </bottom>
      <diagonal/>
    </border>
    <border>
      <left style="thin">
        <color theme="0" tint="-0.1434675130466628"/>
      </left>
      <right/>
      <top style="thin">
        <color theme="0" tint="-4.3519394512771994E-2"/>
      </top>
      <bottom style="thin">
        <color theme="0" tint="-0.1434980315561388"/>
      </bottom>
      <diagonal/>
    </border>
    <border>
      <left/>
      <right style="thin">
        <color theme="0" tint="-0.14343699453718681"/>
      </right>
      <top style="thin">
        <color theme="0" tint="-4.3519394512771994E-2"/>
      </top>
      <bottom style="thin">
        <color theme="0" tint="-0.1434980315561388"/>
      </bottom>
      <diagonal/>
    </border>
    <border>
      <left style="thin">
        <color theme="0" tint="-0.1434675130466628"/>
      </left>
      <right/>
      <top style="thin">
        <color theme="0" tint="-0.1434980315561388"/>
      </top>
      <bottom style="thin">
        <color theme="0" tint="-4.3519394512771994E-2"/>
      </bottom>
      <diagonal/>
    </border>
    <border>
      <left/>
      <right style="thin">
        <color theme="0" tint="-0.14343699453718681"/>
      </right>
      <top style="thin">
        <color theme="0" tint="-0.1434980315561388"/>
      </top>
      <bottom style="thin">
        <color theme="0" tint="-4.3519394512771994E-2"/>
      </bottom>
      <diagonal/>
    </border>
    <border>
      <left/>
      <right/>
      <top style="thin">
        <color rgb="FFF4F4F4"/>
      </top>
      <bottom style="thin">
        <color rgb="FFDADADA"/>
      </bottom>
      <diagonal/>
    </border>
    <border>
      <left/>
      <right style="thin">
        <color theme="0" tint="-0.14343699453718681"/>
      </right>
      <top style="thin">
        <color theme="0" tint="-0.14365062410351878"/>
      </top>
      <bottom style="thin">
        <color theme="0" tint="-0.14365062410351878"/>
      </bottom>
      <diagonal/>
    </border>
    <border>
      <left/>
      <right style="thin">
        <color theme="0" tint="-0.14340647602771081"/>
      </right>
      <top style="thin">
        <color theme="0" tint="-0.14365062410351878"/>
      </top>
      <bottom style="thin">
        <color theme="0" tint="-0.14365062410351878"/>
      </bottom>
      <diagonal/>
    </border>
    <border>
      <left/>
      <right/>
      <top style="thin">
        <color theme="0" tint="-0.14365062410351878"/>
      </top>
      <bottom style="thin">
        <color theme="0" tint="-0.14365062410351878"/>
      </bottom>
      <diagonal/>
    </border>
    <border>
      <left style="thin">
        <color theme="0" tint="-0.14340647602771081"/>
      </left>
      <right/>
      <top style="thin">
        <color theme="0" tint="-0.14365062410351878"/>
      </top>
      <bottom style="thin">
        <color theme="0" tint="-0.14365062410351878"/>
      </bottom>
      <diagonal/>
    </border>
    <border>
      <left/>
      <right/>
      <top style="thin">
        <color theme="0" tint="-0.14365062410351878"/>
      </top>
      <bottom/>
      <diagonal/>
    </border>
    <border>
      <left/>
      <right/>
      <top style="thin">
        <color rgb="FFF4F4F4"/>
      </top>
      <bottom style="thin">
        <color rgb="FFF4F4F4"/>
      </bottom>
      <diagonal/>
    </border>
    <border>
      <left/>
      <right/>
      <top/>
      <bottom style="thin">
        <color theme="0" tint="-0.13605151524399547"/>
      </bottom>
      <diagonal/>
    </border>
    <border>
      <left/>
      <right style="thin">
        <color theme="0" tint="-0.13605151524399547"/>
      </right>
      <top style="thin">
        <color theme="0" tint="-0.13605151524399547"/>
      </top>
      <bottom style="thin">
        <color theme="0" tint="-0.13605151524399547"/>
      </bottom>
      <diagonal/>
    </border>
    <border>
      <left style="thin">
        <color theme="0" tint="-0.13605151524399547"/>
      </left>
      <right/>
      <top style="thin">
        <color theme="0" tint="-0.13605151524399547"/>
      </top>
      <bottom style="thin">
        <color theme="0" tint="-0.13605151524399547"/>
      </bottom>
      <diagonal/>
    </border>
    <border>
      <left/>
      <right/>
      <top style="thin">
        <color theme="0" tint="-0.13605151524399547"/>
      </top>
      <bottom style="thin">
        <color theme="0" tint="-0.13605151524399547"/>
      </bottom>
      <diagonal/>
    </border>
    <border>
      <left style="thin">
        <color rgb="FFDCDCDC"/>
      </left>
      <right/>
      <top style="thin">
        <color rgb="FFDCDCDC"/>
      </top>
      <bottom style="thin">
        <color rgb="FFF6F6F6"/>
      </bottom>
      <diagonal/>
    </border>
    <border>
      <left/>
      <right/>
      <top style="thin">
        <color rgb="FFDCDCDC"/>
      </top>
      <bottom style="thin">
        <color rgb="FFF6F6F6"/>
      </bottom>
      <diagonal/>
    </border>
    <border>
      <left/>
      <right style="thin">
        <color theme="0" tint="-0.13605151524399547"/>
      </right>
      <top style="thin">
        <color theme="0" tint="-3.5309915463728754E-2"/>
      </top>
      <bottom style="thin">
        <color theme="0" tint="-3.5309915463728754E-2"/>
      </bottom>
      <diagonal/>
    </border>
    <border>
      <left style="thin">
        <color theme="0" tint="-0.13614307077242346"/>
      </left>
      <right/>
      <top style="thin">
        <color theme="0" tint="-3.5431989501632739E-2"/>
      </top>
      <bottom style="thin">
        <color theme="0" tint="-3.5431989501632739E-2"/>
      </bottom>
      <diagonal/>
    </border>
    <border>
      <left/>
      <right/>
      <top style="thin">
        <color theme="0" tint="-3.5431989501632739E-2"/>
      </top>
      <bottom style="thin">
        <color theme="0" tint="-3.5431989501632739E-2"/>
      </bottom>
      <diagonal/>
    </border>
    <border>
      <left/>
      <right style="thin">
        <color theme="0" tint="-0.13614307077242346"/>
      </right>
      <top style="thin">
        <color theme="0" tint="-3.5431989501632739E-2"/>
      </top>
      <bottom style="thin">
        <color theme="0" tint="-3.5431989501632739E-2"/>
      </bottom>
      <diagonal/>
    </border>
    <border>
      <left style="thin">
        <color theme="0" tint="-0.13605151524399547"/>
      </left>
      <right/>
      <top style="thin">
        <color theme="0" tint="-3.5309915463728754E-2"/>
      </top>
      <bottom style="thin">
        <color theme="0" tint="-3.5309915463728754E-2"/>
      </bottom>
      <diagonal/>
    </border>
    <border>
      <left/>
      <right/>
      <top style="thin">
        <color theme="0" tint="-3.5309915463728754E-2"/>
      </top>
      <bottom style="thin">
        <color theme="0" tint="-3.5309915463728754E-2"/>
      </bottom>
      <diagonal/>
    </border>
    <border>
      <left/>
      <right style="thin">
        <color theme="0" tint="-0.13989684743797112"/>
      </right>
      <top style="thin">
        <color theme="0" tint="-3.9948728904080327E-2"/>
      </top>
      <bottom style="thin">
        <color theme="0" tint="-3.9948728904080327E-2"/>
      </bottom>
      <diagonal/>
    </border>
    <border>
      <left/>
      <right style="thin">
        <color rgb="FFDCDCDC"/>
      </right>
      <top style="thin">
        <color rgb="FFF6F6F6"/>
      </top>
      <bottom style="thin">
        <color rgb="FFF5F5F5"/>
      </bottom>
      <diagonal/>
    </border>
    <border>
      <left style="thin">
        <color rgb="FFDCDCDC"/>
      </left>
      <right/>
      <top style="thin">
        <color rgb="FFF6F6F6"/>
      </top>
      <bottom style="thin">
        <color rgb="FFF5F5F5"/>
      </bottom>
      <diagonal/>
    </border>
    <border>
      <left/>
      <right/>
      <top style="thin">
        <color rgb="FFF6F6F6"/>
      </top>
      <bottom style="thin">
        <color rgb="FFF5F5F5"/>
      </bottom>
      <diagonal/>
    </border>
    <border>
      <left/>
      <right style="thin">
        <color theme="0" tint="-0.13605151524399547"/>
      </right>
      <top style="thin">
        <color theme="0" tint="-3.8697470015564443E-2"/>
      </top>
      <bottom style="thin">
        <color theme="0" tint="-3.5309915463728754E-2"/>
      </bottom>
      <diagonal/>
    </border>
    <border>
      <left style="thin">
        <color theme="0" tint="-0.13605151524399547"/>
      </left>
      <right/>
      <top style="thin">
        <color theme="0" tint="-3.8697470015564443E-2"/>
      </top>
      <bottom style="thin">
        <color theme="0" tint="-3.5309915463728754E-2"/>
      </bottom>
      <diagonal/>
    </border>
    <border>
      <left/>
      <right/>
      <top style="thin">
        <color theme="0" tint="-3.8697470015564443E-2"/>
      </top>
      <bottom style="thin">
        <color theme="0" tint="-3.5309915463728754E-2"/>
      </bottom>
      <diagonal/>
    </border>
    <border>
      <left/>
      <right style="thin">
        <color theme="0" tint="-0.13605151524399547"/>
      </right>
      <top style="thin">
        <color theme="0" tint="-0.13864558854945525"/>
      </top>
      <bottom style="thin">
        <color theme="0" tint="-0.13864558854945525"/>
      </bottom>
      <diagonal/>
    </border>
    <border>
      <left style="thin">
        <color theme="0" tint="-0.13605151524399547"/>
      </left>
      <right/>
      <top style="thin">
        <color theme="0" tint="-0.13864558854945525"/>
      </top>
      <bottom style="thin">
        <color theme="0" tint="-0.13864558854945525"/>
      </bottom>
      <diagonal/>
    </border>
    <border>
      <left/>
      <right/>
      <top style="thin">
        <color theme="0" tint="-0.13864558854945525"/>
      </top>
      <bottom style="thin">
        <color theme="0" tint="-0.13864558854945525"/>
      </bottom>
      <diagonal/>
    </border>
    <border>
      <left/>
      <right/>
      <top style="thin">
        <color theme="0" tint="-0.13864558854945525"/>
      </top>
      <bottom/>
      <diagonal/>
    </border>
    <border>
      <left/>
      <right style="thin">
        <color theme="0" tint="-0.13605151524399547"/>
      </right>
      <top style="thin">
        <color theme="0" tint="-3.5309915463728754E-2"/>
      </top>
      <bottom style="thin">
        <color theme="0" tint="-0.13873714407788323"/>
      </bottom>
      <diagonal/>
    </border>
    <border>
      <left style="thin">
        <color theme="0" tint="-0.13605151524399547"/>
      </left>
      <right/>
      <top style="thin">
        <color theme="0" tint="-3.5309915463728754E-2"/>
      </top>
      <bottom style="thin">
        <color theme="0" tint="-0.13873714407788323"/>
      </bottom>
      <diagonal/>
    </border>
    <border>
      <left/>
      <right/>
      <top style="thin">
        <color theme="0" tint="-3.5309915463728754E-2"/>
      </top>
      <bottom style="thin">
        <color theme="0" tint="-0.13873714407788323"/>
      </bottom>
      <diagonal/>
    </border>
    <border>
      <left/>
      <right/>
      <top/>
      <bottom style="thin">
        <color theme="0" tint="-0.13873714407788323"/>
      </bottom>
      <diagonal/>
    </border>
    <border>
      <left/>
      <right style="thin">
        <color theme="0" tint="-0.13605151524399547"/>
      </right>
      <top style="thin">
        <color theme="0" tint="-0.13605151524399547"/>
      </top>
      <bottom style="thin">
        <color theme="0" tint="-3.5309915463728754E-2"/>
      </bottom>
      <diagonal/>
    </border>
    <border>
      <left/>
      <right style="thin">
        <color theme="0" tint="-0.13602099673451948"/>
      </right>
      <top style="thin">
        <color theme="0" tint="-3.5309915463728754E-2"/>
      </top>
      <bottom style="thin">
        <color theme="0" tint="-3.5309915463728754E-2"/>
      </bottom>
      <diagonal/>
    </border>
    <border>
      <left/>
      <right/>
      <top/>
      <bottom style="thin">
        <color theme="0" tint="-0.14276558732871486"/>
      </bottom>
      <diagonal/>
    </border>
    <border>
      <left/>
      <right style="thin">
        <color theme="0" tint="-0.14273506881923886"/>
      </right>
      <top style="thin">
        <color theme="0" tint="-0.14276558732871486"/>
      </top>
      <bottom style="thin">
        <color theme="0" tint="-0.14276558732871486"/>
      </bottom>
      <diagonal/>
    </border>
    <border>
      <left/>
      <right style="thin">
        <color theme="0" tint="-0.14270455030976287"/>
      </right>
      <top style="thin">
        <color theme="0" tint="-0.14276558732871486"/>
      </top>
      <bottom style="thin">
        <color theme="0" tint="-0.14276558732871486"/>
      </bottom>
      <diagonal/>
    </border>
    <border>
      <left style="thin">
        <color theme="0" tint="-0.14270455030976287"/>
      </left>
      <right/>
      <top style="thin">
        <color theme="0" tint="-0.14276558732871486"/>
      </top>
      <bottom style="thin">
        <color theme="0" tint="-0.14276558732871486"/>
      </bottom>
      <diagonal/>
    </border>
    <border>
      <left/>
      <right/>
      <top style="thin">
        <color theme="0" tint="-0.14276558732871486"/>
      </top>
      <bottom style="thin">
        <color theme="0" tint="-0.14276558732871486"/>
      </bottom>
      <diagonal/>
    </border>
    <border>
      <left/>
      <right style="thin">
        <color theme="0" tint="-0.14288766136661885"/>
      </right>
      <top style="thin">
        <color theme="0" tint="-0.14276558732871486"/>
      </top>
      <bottom style="thin">
        <color theme="0" tint="-0.14276558732871486"/>
      </bottom>
      <diagonal/>
    </border>
    <border>
      <left/>
      <right style="thin">
        <color rgb="FFDBDBDB"/>
      </right>
      <top style="thin">
        <color rgb="FFDBDBDB"/>
      </top>
      <bottom style="thin">
        <color rgb="FFDBDBDB"/>
      </bottom>
      <diagonal/>
    </border>
    <border>
      <left style="thin">
        <color theme="0" tint="-0.14288766136661885"/>
      </left>
      <right/>
      <top style="thin">
        <color theme="0" tint="-0.14276558732871486"/>
      </top>
      <bottom style="thin">
        <color theme="0" tint="-0.14276558732871486"/>
      </bottom>
      <diagonal/>
    </border>
    <border>
      <left/>
      <right style="thin">
        <color theme="0" tint="-0.14273506881923886"/>
      </right>
      <top style="thin">
        <color theme="0" tint="-0.14276558732871486"/>
      </top>
      <bottom style="thin">
        <color theme="0" tint="-4.293954283272805E-2"/>
      </bottom>
      <diagonal/>
    </border>
    <border>
      <left/>
      <right style="thin">
        <color theme="0" tint="-0.14270455030976287"/>
      </right>
      <top style="thin">
        <color theme="0" tint="-0.14276558732871486"/>
      </top>
      <bottom style="thin">
        <color theme="0" tint="-4.293954283272805E-2"/>
      </bottom>
      <diagonal/>
    </border>
    <border>
      <left style="thin">
        <color theme="0" tint="-0.14270455030976287"/>
      </left>
      <right/>
      <top style="thin">
        <color theme="0" tint="-0.14276558732871486"/>
      </top>
      <bottom style="thin">
        <color theme="0" tint="-4.293954283272805E-2"/>
      </bottom>
      <diagonal/>
    </border>
    <border>
      <left/>
      <right/>
      <top style="thin">
        <color theme="0" tint="-0.14276558732871486"/>
      </top>
      <bottom style="thin">
        <color theme="0" tint="-4.293954283272805E-2"/>
      </bottom>
      <diagonal/>
    </border>
    <border>
      <left/>
      <right style="thin">
        <color rgb="FFDBDBDB"/>
      </right>
      <top style="thin">
        <color rgb="FFDBDBDB"/>
      </top>
      <bottom style="thin">
        <color rgb="FFF4F4F4"/>
      </bottom>
      <diagonal/>
    </border>
    <border>
      <left style="thin">
        <color theme="0" tint="-0.14288766136661885"/>
      </left>
      <right/>
      <top style="thin">
        <color theme="0" tint="-0.14276558732871486"/>
      </top>
      <bottom style="thin">
        <color theme="0" tint="-4.293954283272805E-2"/>
      </bottom>
      <diagonal/>
    </border>
    <border>
      <left/>
      <right style="thin">
        <color theme="0" tint="-0.14288766136661885"/>
      </right>
      <top style="thin">
        <color theme="0" tint="-0.14276558732871486"/>
      </top>
      <bottom style="thin">
        <color theme="0" tint="-4.293954283272805E-2"/>
      </bottom>
      <diagonal/>
    </border>
    <border>
      <left/>
      <right style="thin">
        <color rgb="FFDBDBDB"/>
      </right>
      <top style="thin">
        <color rgb="FFF4F4F4"/>
      </top>
      <bottom style="thin">
        <color rgb="FFF4F4F4"/>
      </bottom>
      <diagonal/>
    </border>
    <border>
      <left style="thin">
        <color rgb="FFDBDBDB"/>
      </left>
      <right/>
      <top style="thin">
        <color rgb="FFF4F4F4"/>
      </top>
      <bottom style="thin">
        <color rgb="FFF4F4F4"/>
      </bottom>
      <diagonal/>
    </border>
    <border>
      <left/>
      <right style="thin">
        <color theme="0" tint="-0.14273506881923886"/>
      </right>
      <top style="thin">
        <color theme="0" tint="-4.2786950285348062E-2"/>
      </top>
      <bottom style="thin">
        <color theme="0" tint="-4.2786950285348062E-2"/>
      </bottom>
      <diagonal/>
    </border>
    <border>
      <left style="thin">
        <color theme="0" tint="-0.14270455030976287"/>
      </left>
      <right/>
      <top style="thin">
        <color theme="0" tint="-4.2786950285348062E-2"/>
      </top>
      <bottom style="thin">
        <color theme="0" tint="-4.2786950285348062E-2"/>
      </bottom>
      <diagonal/>
    </border>
    <border>
      <left/>
      <right/>
      <top style="thin">
        <color theme="0" tint="-4.2786950285348062E-2"/>
      </top>
      <bottom style="thin">
        <color theme="0" tint="-4.2786950285348062E-2"/>
      </bottom>
      <diagonal/>
    </border>
    <border>
      <left style="thin">
        <color theme="0" tint="-0.14288766136661885"/>
      </left>
      <right/>
      <top style="thin">
        <color theme="0" tint="-4.2786950285348062E-2"/>
      </top>
      <bottom style="thin">
        <color theme="0" tint="-4.2786950285348062E-2"/>
      </bottom>
      <diagonal/>
    </border>
    <border>
      <left/>
      <right style="thin">
        <color theme="0" tint="-0.14288766136661885"/>
      </right>
      <top style="thin">
        <color theme="0" tint="-4.2786950285348062E-2"/>
      </top>
      <bottom style="thin">
        <color theme="0" tint="-4.2786950285348062E-2"/>
      </bottom>
      <diagonal/>
    </border>
    <border>
      <left/>
      <right style="thin">
        <color theme="0" tint="-0.14325388348033083"/>
      </right>
      <top style="thin">
        <color theme="0" tint="-4.3305764946440013E-2"/>
      </top>
      <bottom style="thin">
        <color theme="0" tint="-4.3305764946440013E-2"/>
      </bottom>
      <diagonal/>
    </border>
    <border>
      <left/>
      <right style="thin">
        <color rgb="FFDADADA"/>
      </right>
      <top style="thin">
        <color rgb="FFF3F3F3"/>
      </top>
      <bottom style="thin">
        <color rgb="FFF3F3F3"/>
      </bottom>
      <diagonal/>
    </border>
    <border>
      <left style="thin">
        <color theme="0" tint="-0.14297921689504683"/>
      </left>
      <right/>
      <top style="thin">
        <color theme="0" tint="-4.3061616870632036E-2"/>
      </top>
      <bottom style="thin">
        <color theme="0" tint="-4.3061616870632036E-2"/>
      </bottom>
      <diagonal/>
    </border>
    <border>
      <left/>
      <right/>
      <top style="thin">
        <color theme="0" tint="-4.3061616870632036E-2"/>
      </top>
      <bottom style="thin">
        <color theme="0" tint="-4.3061616870632036E-2"/>
      </bottom>
      <diagonal/>
    </border>
    <border>
      <left style="thin">
        <color theme="0" tint="-0.14316232795190284"/>
      </left>
      <right/>
      <top style="thin">
        <color theme="0" tint="-4.3061616870632036E-2"/>
      </top>
      <bottom style="thin">
        <color theme="0" tint="-4.3061616870632036E-2"/>
      </bottom>
      <diagonal/>
    </border>
    <border>
      <left/>
      <right style="thin">
        <color theme="0" tint="-0.14316232795190284"/>
      </right>
      <top style="thin">
        <color theme="0" tint="-4.3061616870632036E-2"/>
      </top>
      <bottom style="thin">
        <color theme="0" tint="-4.3061616870632036E-2"/>
      </bottom>
      <diagonal/>
    </border>
    <border>
      <left/>
      <right style="thin">
        <color theme="0" tint="-0.14273506881923886"/>
      </right>
      <top style="thin">
        <color theme="0" tint="-4.2786950285348062E-2"/>
      </top>
      <bottom style="thin">
        <color theme="0" tint="-0.14276558732871486"/>
      </bottom>
      <diagonal/>
    </border>
    <border>
      <left/>
      <right style="thin">
        <color rgb="FFDBDBDB"/>
      </right>
      <top style="thin">
        <color rgb="FFF4F4F4"/>
      </top>
      <bottom style="thin">
        <color rgb="FFDBDBDB"/>
      </bottom>
      <diagonal/>
    </border>
    <border>
      <left style="thin">
        <color theme="0" tint="-0.14270455030976287"/>
      </left>
      <right/>
      <top style="thin">
        <color theme="0" tint="-4.2786950285348062E-2"/>
      </top>
      <bottom style="thin">
        <color theme="0" tint="-0.14276558732871486"/>
      </bottom>
      <diagonal/>
    </border>
    <border>
      <left/>
      <right/>
      <top style="thin">
        <color theme="0" tint="-4.2786950285348062E-2"/>
      </top>
      <bottom style="thin">
        <color theme="0" tint="-0.14276558732871486"/>
      </bottom>
      <diagonal/>
    </border>
    <border>
      <left style="thin">
        <color theme="0" tint="-0.14288766136661885"/>
      </left>
      <right/>
      <top style="thin">
        <color theme="0" tint="-4.2786950285348062E-2"/>
      </top>
      <bottom style="thin">
        <color theme="0" tint="-0.14276558732871486"/>
      </bottom>
      <diagonal/>
    </border>
    <border>
      <left/>
      <right style="thin">
        <color theme="0" tint="-0.14288766136661885"/>
      </right>
      <top style="thin">
        <color theme="0" tint="-4.2786950285348062E-2"/>
      </top>
      <bottom style="thin">
        <color theme="0" tint="-0.14276558732871486"/>
      </bottom>
      <diagonal/>
    </border>
    <border>
      <left/>
      <right style="thin">
        <color theme="0" tint="-0.14273506881923886"/>
      </right>
      <top style="thin">
        <color theme="0" tint="-0.14276558732871486"/>
      </top>
      <bottom style="thin">
        <color theme="0" tint="-4.2786950285348062E-2"/>
      </bottom>
      <diagonal/>
    </border>
    <border>
      <left style="thin">
        <color theme="0" tint="-0.14270455030976287"/>
      </left>
      <right/>
      <top style="thin">
        <color theme="0" tint="-0.14276558732871486"/>
      </top>
      <bottom style="thin">
        <color theme="0" tint="-4.2786950285348062E-2"/>
      </bottom>
      <diagonal/>
    </border>
    <border>
      <left/>
      <right/>
      <top style="thin">
        <color theme="0" tint="-0.14276558732871486"/>
      </top>
      <bottom style="thin">
        <color theme="0" tint="-4.2786950285348062E-2"/>
      </bottom>
      <diagonal/>
    </border>
    <border>
      <left style="thin">
        <color theme="0" tint="-0.14288766136661885"/>
      </left>
      <right/>
      <top style="thin">
        <color theme="0" tint="-0.14276558732871486"/>
      </top>
      <bottom style="thin">
        <color theme="0" tint="-4.2786950285348062E-2"/>
      </bottom>
      <diagonal/>
    </border>
    <border>
      <left/>
      <right style="thin">
        <color theme="0" tint="-0.14288766136661885"/>
      </right>
      <top style="thin">
        <color theme="0" tint="-0.14276558732871486"/>
      </top>
      <bottom style="thin">
        <color theme="0" tint="-4.2786950285348062E-2"/>
      </bottom>
      <diagonal/>
    </border>
    <border>
      <left/>
      <right/>
      <top style="thin">
        <color rgb="FFDBDBDB"/>
      </top>
      <bottom/>
      <diagonal/>
    </border>
    <border>
      <left/>
      <right/>
      <top/>
      <bottom style="thin">
        <color rgb="FFDBDBDB"/>
      </bottom>
      <diagonal/>
    </border>
    <border>
      <left/>
      <right style="thin">
        <color theme="0" tint="-0.14270455030976287"/>
      </right>
      <top style="thin">
        <color theme="0" tint="-0.14270455030976287"/>
      </top>
      <bottom style="thin">
        <color theme="0" tint="-0.14270455030976287"/>
      </bottom>
      <diagonal/>
    </border>
    <border>
      <left style="thin">
        <color rgb="FFDBDBDB"/>
      </left>
      <right/>
      <top style="thin">
        <color rgb="FFDBDBDB"/>
      </top>
      <bottom style="thin">
        <color rgb="FFDBDBDB"/>
      </bottom>
      <diagonal/>
    </border>
    <border>
      <left/>
      <right/>
      <top style="thin">
        <color theme="0" tint="-0.14270455030976287"/>
      </top>
      <bottom style="thin">
        <color theme="0" tint="-0.14270455030976287"/>
      </bottom>
      <diagonal/>
    </border>
    <border>
      <left style="thin">
        <color theme="0" tint="-0.14270455030976287"/>
      </left>
      <right/>
      <top style="thin">
        <color theme="0" tint="-0.14270455030976287"/>
      </top>
      <bottom style="thin">
        <color theme="0" tint="-0.14270455030976287"/>
      </bottom>
      <diagonal/>
    </border>
    <border>
      <left/>
      <right style="thin">
        <color rgb="FFDADADA"/>
      </right>
      <top style="thin">
        <color rgb="FFDBDBDB"/>
      </top>
      <bottom style="thin">
        <color rgb="FFDBDBDB"/>
      </bottom>
      <diagonal/>
    </border>
    <border>
      <left style="thin">
        <color theme="0" tint="-0.14313180944242684"/>
      </left>
      <right/>
      <top style="thin">
        <color theme="0" tint="-0.14270455030976287"/>
      </top>
      <bottom style="thin">
        <color theme="0" tint="-0.14270455030976287"/>
      </bottom>
      <diagonal/>
    </border>
    <border>
      <left/>
      <right style="thin">
        <color theme="0" tint="-0.14313180944242684"/>
      </right>
      <top style="thin">
        <color theme="0" tint="-0.14270455030976287"/>
      </top>
      <bottom style="thin">
        <color theme="0" tint="-0.14270455030976287"/>
      </bottom>
      <diagonal/>
    </border>
    <border>
      <left/>
      <right style="thin">
        <color theme="0" tint="-0.14270455030976287"/>
      </right>
      <top style="thin">
        <color theme="0" tint="-0.14270455030976287"/>
      </top>
      <bottom style="thin">
        <color theme="0" tint="-4.2970061342204047E-2"/>
      </bottom>
      <diagonal/>
    </border>
    <border>
      <left style="thin">
        <color rgb="FFDBDBDB"/>
      </left>
      <right/>
      <top style="thin">
        <color rgb="FFDBDBDB"/>
      </top>
      <bottom style="thin">
        <color rgb="FFF4F4F4"/>
      </bottom>
      <diagonal/>
    </border>
    <border>
      <left/>
      <right/>
      <top style="thin">
        <color theme="0" tint="-0.14270455030976287"/>
      </top>
      <bottom style="thin">
        <color theme="0" tint="-4.2970061342204047E-2"/>
      </bottom>
      <diagonal/>
    </border>
    <border>
      <left/>
      <right style="thin">
        <color rgb="FFDADADA"/>
      </right>
      <top style="thin">
        <color rgb="FFDBDBDB"/>
      </top>
      <bottom style="thin">
        <color rgb="FFF4F4F4"/>
      </bottom>
      <diagonal/>
    </border>
    <border>
      <left style="thin">
        <color theme="0" tint="-0.14313180944242684"/>
      </left>
      <right/>
      <top style="thin">
        <color theme="0" tint="-0.14270455030976287"/>
      </top>
      <bottom style="thin">
        <color theme="0" tint="-4.2970061342204047E-2"/>
      </bottom>
      <diagonal/>
    </border>
    <border>
      <left/>
      <right style="thin">
        <color theme="0" tint="-0.14313180944242684"/>
      </right>
      <top style="thin">
        <color theme="0" tint="-0.14270455030976287"/>
      </top>
      <bottom style="thin">
        <color theme="0" tint="-4.2970061342204047E-2"/>
      </bottom>
      <diagonal/>
    </border>
    <border>
      <left/>
      <right style="thin">
        <color rgb="FFDBDBDB"/>
      </right>
      <top style="thin">
        <color rgb="FFF4F4F4"/>
      </top>
      <bottom style="thin">
        <color rgb="FFF5F5F5"/>
      </bottom>
      <diagonal/>
    </border>
    <border>
      <left style="thin">
        <color rgb="FFDBDBDB"/>
      </left>
      <right/>
      <top style="thin">
        <color rgb="FFF4F4F4"/>
      </top>
      <bottom style="thin">
        <color rgb="FFF5F5F5"/>
      </bottom>
      <diagonal/>
    </border>
    <border>
      <left/>
      <right/>
      <top style="thin">
        <color rgb="FFF4F4F4"/>
      </top>
      <bottom style="thin">
        <color rgb="FFF5F5F5"/>
      </bottom>
      <diagonal/>
    </border>
    <border>
      <left/>
      <right style="thin">
        <color rgb="FFDADADA"/>
      </right>
      <top style="thin">
        <color rgb="FFF4F4F4"/>
      </top>
      <bottom style="thin">
        <color rgb="FFF5F5F5"/>
      </bottom>
      <diagonal/>
    </border>
    <border>
      <left style="thin">
        <color rgb="FFDADADA"/>
      </left>
      <right/>
      <top style="thin">
        <color rgb="FFF4F4F4"/>
      </top>
      <bottom style="thin">
        <color rgb="FFF5F5F5"/>
      </bottom>
      <diagonal/>
    </border>
    <border>
      <left/>
      <right style="thin">
        <color rgb="FFDBDBDB"/>
      </right>
      <top style="thin">
        <color rgb="FFF5F5F5"/>
      </top>
      <bottom style="thin">
        <color rgb="FFF4F4F4"/>
      </bottom>
      <diagonal/>
    </border>
    <border>
      <left style="thin">
        <color rgb="FFDBDBDB"/>
      </left>
      <right/>
      <top style="thin">
        <color rgb="FFF5F5F5"/>
      </top>
      <bottom style="thin">
        <color rgb="FFF4F4F4"/>
      </bottom>
      <diagonal/>
    </border>
    <border>
      <left/>
      <right/>
      <top style="thin">
        <color rgb="FFF5F5F5"/>
      </top>
      <bottom style="thin">
        <color rgb="FFF4F4F4"/>
      </bottom>
      <diagonal/>
    </border>
    <border>
      <left/>
      <right style="thin">
        <color rgb="FFDADADA"/>
      </right>
      <top style="thin">
        <color rgb="FFF5F5F5"/>
      </top>
      <bottom style="thin">
        <color rgb="FFF4F4F4"/>
      </bottom>
      <diagonal/>
    </border>
    <border>
      <left style="thin">
        <color rgb="FFDADADA"/>
      </left>
      <right/>
      <top style="thin">
        <color rgb="FFF5F5F5"/>
      </top>
      <bottom style="thin">
        <color rgb="FFF4F4F4"/>
      </bottom>
      <diagonal/>
    </border>
    <border>
      <left/>
      <right style="thin">
        <color theme="0" tint="-0.14270455030976287"/>
      </right>
      <top style="thin">
        <color theme="0" tint="-4.3000579851680043E-2"/>
      </top>
      <bottom style="thin">
        <color theme="0" tint="-4.3000579851680043E-2"/>
      </bottom>
      <diagonal/>
    </border>
    <border>
      <left/>
      <right style="thin">
        <color theme="0" tint="-0.14270455030976287"/>
      </right>
      <top style="thin">
        <color rgb="FFF4F4F4"/>
      </top>
      <bottom style="thin">
        <color rgb="FFF5F5F5"/>
      </bottom>
      <diagonal/>
    </border>
    <border>
      <left/>
      <right style="thin">
        <color theme="0" tint="-0.14270455030976287"/>
      </right>
      <top style="thin">
        <color theme="0" tint="-3.4974211859492781E-2"/>
      </top>
      <bottom style="thin">
        <color theme="0" tint="-3.4974211859492781E-2"/>
      </bottom>
      <diagonal/>
    </border>
    <border>
      <left style="thin">
        <color rgb="FFDBDBDB"/>
      </left>
      <right/>
      <top style="thin">
        <color rgb="FFF6F6F6"/>
      </top>
      <bottom style="thin">
        <color rgb="FFF6F6F6"/>
      </bottom>
      <diagonal/>
    </border>
    <border>
      <left/>
      <right/>
      <top style="thin">
        <color theme="0" tint="-3.4974211859492781E-2"/>
      </top>
      <bottom style="thin">
        <color theme="0" tint="-3.4974211859492781E-2"/>
      </bottom>
      <diagonal/>
    </border>
    <border>
      <left/>
      <right style="thin">
        <color rgb="FFDADADA"/>
      </right>
      <top style="thin">
        <color rgb="FFF6F6F6"/>
      </top>
      <bottom style="thin">
        <color rgb="FFF6F6F6"/>
      </bottom>
      <diagonal/>
    </border>
    <border>
      <left style="thin">
        <color theme="0" tint="-0.14313180944242684"/>
      </left>
      <right/>
      <top style="thin">
        <color theme="0" tint="-3.4974211859492781E-2"/>
      </top>
      <bottom style="thin">
        <color theme="0" tint="-3.4974211859492781E-2"/>
      </bottom>
      <diagonal/>
    </border>
    <border>
      <left/>
      <right style="thin">
        <color theme="0" tint="-0.14313180944242684"/>
      </right>
      <top style="thin">
        <color theme="0" tint="-3.4974211859492781E-2"/>
      </top>
      <bottom style="thin">
        <color theme="0" tint="-3.4974211859492781E-2"/>
      </bottom>
      <diagonal/>
    </border>
    <border>
      <left/>
      <right style="thin">
        <color rgb="FFDBDBDB"/>
      </right>
      <top style="thin">
        <color rgb="FFF6F6F6"/>
      </top>
      <bottom style="thin">
        <color rgb="FFF4F4F4"/>
      </bottom>
      <diagonal/>
    </border>
    <border>
      <left style="thin">
        <color rgb="FFDBDBDB"/>
      </left>
      <right/>
      <top style="thin">
        <color rgb="FFF6F6F6"/>
      </top>
      <bottom style="thin">
        <color rgb="FFF4F4F4"/>
      </bottom>
      <diagonal/>
    </border>
    <border>
      <left/>
      <right/>
      <top style="thin">
        <color rgb="FFF6F6F6"/>
      </top>
      <bottom style="thin">
        <color rgb="FFF4F4F4"/>
      </bottom>
      <diagonal/>
    </border>
    <border>
      <left/>
      <right style="thin">
        <color rgb="FFDADADA"/>
      </right>
      <top style="thin">
        <color rgb="FFF6F6F6"/>
      </top>
      <bottom style="thin">
        <color rgb="FFF4F4F4"/>
      </bottom>
      <diagonal/>
    </border>
    <border>
      <left style="thin">
        <color rgb="FFDADADA"/>
      </left>
      <right/>
      <top style="thin">
        <color rgb="FFF6F6F6"/>
      </top>
      <bottom style="thin">
        <color rgb="FFF4F4F4"/>
      </bottom>
      <diagonal/>
    </border>
    <border>
      <left/>
      <right style="thin">
        <color theme="0" tint="-0.14270455030976287"/>
      </right>
      <top style="thin">
        <color theme="0" tint="-4.1322061830500197E-2"/>
      </top>
      <bottom style="thin">
        <color theme="0" tint="-4.1322061830500197E-2"/>
      </bottom>
      <diagonal/>
    </border>
    <border>
      <left/>
      <right/>
      <top style="thin">
        <color theme="0" tint="-4.1322061830500197E-2"/>
      </top>
      <bottom style="thin">
        <color theme="0" tint="-4.1322061830500197E-2"/>
      </bottom>
      <diagonal/>
    </border>
    <border>
      <left style="thin">
        <color theme="0" tint="-0.14313180944242684"/>
      </left>
      <right/>
      <top style="thin">
        <color theme="0" tint="-4.1322061830500197E-2"/>
      </top>
      <bottom style="thin">
        <color theme="0" tint="-4.1322061830500197E-2"/>
      </bottom>
      <diagonal/>
    </border>
    <border>
      <left/>
      <right style="thin">
        <color theme="0" tint="-0.14313180944242684"/>
      </right>
      <top style="thin">
        <color theme="0" tint="-4.1322061830500197E-2"/>
      </top>
      <bottom style="thin">
        <color theme="0" tint="-4.1322061830500197E-2"/>
      </bottom>
      <diagonal/>
    </border>
    <border>
      <left/>
      <right style="thin">
        <color rgb="FFDBDBDB"/>
      </right>
      <top style="thin">
        <color rgb="FFF4F4F4"/>
      </top>
      <bottom style="thin">
        <color rgb="FFF6F6F6"/>
      </bottom>
      <diagonal/>
    </border>
    <border>
      <left style="thin">
        <color rgb="FFDBDBDB"/>
      </left>
      <right/>
      <top style="thin">
        <color rgb="FFF4F4F4"/>
      </top>
      <bottom style="thin">
        <color rgb="FFF6F6F6"/>
      </bottom>
      <diagonal/>
    </border>
    <border>
      <left/>
      <right/>
      <top style="thin">
        <color rgb="FFF4F4F4"/>
      </top>
      <bottom style="thin">
        <color rgb="FFF6F6F6"/>
      </bottom>
      <diagonal/>
    </border>
    <border>
      <left/>
      <right style="thin">
        <color rgb="FFDADADA"/>
      </right>
      <top style="thin">
        <color rgb="FFF4F4F4"/>
      </top>
      <bottom style="thin">
        <color rgb="FFF6F6F6"/>
      </bottom>
      <diagonal/>
    </border>
    <border>
      <left style="thin">
        <color rgb="FFDADADA"/>
      </left>
      <right/>
      <top style="thin">
        <color rgb="FFF4F4F4"/>
      </top>
      <bottom style="thin">
        <color rgb="FFF6F6F6"/>
      </bottom>
      <diagonal/>
    </border>
    <border>
      <left/>
      <right style="thin">
        <color theme="0" tint="-0.14270455030976287"/>
      </right>
      <top style="thin">
        <color theme="0" tint="-3.5859248634296702E-2"/>
      </top>
      <bottom style="thin">
        <color theme="0" tint="-3.5859248634296702E-2"/>
      </bottom>
      <diagonal/>
    </border>
    <border>
      <left/>
      <right/>
      <top style="thin">
        <color theme="0" tint="-3.5859248634296702E-2"/>
      </top>
      <bottom style="thin">
        <color theme="0" tint="-3.5859248634296702E-2"/>
      </bottom>
      <diagonal/>
    </border>
    <border>
      <left style="thin">
        <color theme="0" tint="-0.14313180944242684"/>
      </left>
      <right/>
      <top style="thin">
        <color theme="0" tint="-3.5859248634296702E-2"/>
      </top>
      <bottom style="thin">
        <color theme="0" tint="-3.5859248634296702E-2"/>
      </bottom>
      <diagonal/>
    </border>
    <border>
      <left/>
      <right style="thin">
        <color theme="0" tint="-0.14313180944242684"/>
      </right>
      <top style="thin">
        <color theme="0" tint="-3.5859248634296702E-2"/>
      </top>
      <bottom style="thin">
        <color theme="0" tint="-3.5859248634296702E-2"/>
      </bottom>
      <diagonal/>
    </border>
    <border>
      <left/>
      <right style="thin">
        <color rgb="FFDBDBDB"/>
      </right>
      <top style="thin">
        <color rgb="FFF6F6F6"/>
      </top>
      <bottom style="thin">
        <color rgb="FFF7F7F7"/>
      </bottom>
      <diagonal/>
    </border>
    <border>
      <left style="thin">
        <color rgb="FFDBDBDB"/>
      </left>
      <right/>
      <top style="thin">
        <color rgb="FFF6F6F6"/>
      </top>
      <bottom style="thin">
        <color rgb="FFF7F7F7"/>
      </bottom>
      <diagonal/>
    </border>
    <border>
      <left/>
      <right/>
      <top style="thin">
        <color rgb="FFF6F6F6"/>
      </top>
      <bottom style="thin">
        <color rgb="FFF7F7F7"/>
      </bottom>
      <diagonal/>
    </border>
    <border>
      <left/>
      <right style="thin">
        <color rgb="FFDADADA"/>
      </right>
      <top style="thin">
        <color rgb="FFF6F6F6"/>
      </top>
      <bottom style="thin">
        <color rgb="FFF7F7F7"/>
      </bottom>
      <diagonal/>
    </border>
    <border>
      <left style="thin">
        <color rgb="FFDADADA"/>
      </left>
      <right/>
      <top style="thin">
        <color rgb="FFF6F6F6"/>
      </top>
      <bottom style="thin">
        <color rgb="FFF7F7F7"/>
      </bottom>
      <diagonal/>
    </border>
    <border>
      <left/>
      <right style="thin">
        <color theme="0" tint="-0.14270455030976287"/>
      </right>
      <top style="thin">
        <color theme="0" tint="-3.2502212591937009E-2"/>
      </top>
      <bottom style="thin">
        <color theme="0" tint="-3.2502212591937009E-2"/>
      </bottom>
      <diagonal/>
    </border>
    <border>
      <left style="thin">
        <color rgb="FFDBDBDB"/>
      </left>
      <right/>
      <top style="thin">
        <color rgb="FFF7F7F7"/>
      </top>
      <bottom style="thin">
        <color rgb="FFF7F7F7"/>
      </bottom>
      <diagonal/>
    </border>
    <border>
      <left/>
      <right/>
      <top style="thin">
        <color theme="0" tint="-3.2502212591937009E-2"/>
      </top>
      <bottom style="thin">
        <color theme="0" tint="-3.2502212591937009E-2"/>
      </bottom>
      <diagonal/>
    </border>
    <border>
      <left/>
      <right style="thin">
        <color rgb="FFDADADA"/>
      </right>
      <top style="thin">
        <color rgb="FFF7F7F7"/>
      </top>
      <bottom style="thin">
        <color rgb="FFF7F7F7"/>
      </bottom>
      <diagonal/>
    </border>
    <border>
      <left style="thin">
        <color theme="0" tint="-0.14313180944242684"/>
      </left>
      <right/>
      <top style="thin">
        <color theme="0" tint="-3.2502212591937009E-2"/>
      </top>
      <bottom style="thin">
        <color theme="0" tint="-3.2502212591937009E-2"/>
      </bottom>
      <diagonal/>
    </border>
    <border>
      <left/>
      <right style="thin">
        <color theme="0" tint="-0.14313180944242684"/>
      </right>
      <top style="thin">
        <color theme="0" tint="-3.2502212591937009E-2"/>
      </top>
      <bottom style="thin">
        <color theme="0" tint="-3.2502212591937009E-2"/>
      </bottom>
      <diagonal/>
    </border>
    <border>
      <left/>
      <right style="thin">
        <color rgb="FFDBDBDB"/>
      </right>
      <top style="thin">
        <color rgb="FFF6F6F6"/>
      </top>
      <bottom style="thin">
        <color rgb="FFDBDBDB"/>
      </bottom>
      <diagonal/>
    </border>
    <border>
      <left/>
      <right style="thin">
        <color rgb="FFDBDBDB"/>
      </right>
      <top style="thin">
        <color rgb="FFF7F7F7"/>
      </top>
      <bottom style="thin">
        <color rgb="FFDBDBDB"/>
      </bottom>
      <diagonal/>
    </border>
    <border>
      <left style="thin">
        <color rgb="FFDBDBDB"/>
      </left>
      <right/>
      <top style="thin">
        <color rgb="FFF7F7F7"/>
      </top>
      <bottom style="thin">
        <color rgb="FFDBDBDB"/>
      </bottom>
      <diagonal/>
    </border>
    <border>
      <left/>
      <right/>
      <top style="thin">
        <color rgb="FFF7F7F7"/>
      </top>
      <bottom style="thin">
        <color rgb="FFDBDBDB"/>
      </bottom>
      <diagonal/>
    </border>
    <border>
      <left/>
      <right style="thin">
        <color rgb="FFDADADA"/>
      </right>
      <top style="thin">
        <color rgb="FFF7F7F7"/>
      </top>
      <bottom style="thin">
        <color rgb="FFDBDBDB"/>
      </bottom>
      <diagonal/>
    </border>
    <border>
      <left style="thin">
        <color rgb="FFDADADA"/>
      </left>
      <right/>
      <top style="thin">
        <color rgb="FFF7F7F7"/>
      </top>
      <bottom style="thin">
        <color rgb="FFDBDBDB"/>
      </bottom>
      <diagonal/>
    </border>
    <border>
      <left/>
      <right style="thin">
        <color rgb="FFDBDBDB"/>
      </right>
      <top style="thin">
        <color rgb="FFDBDBDB"/>
      </top>
      <bottom style="thin">
        <color rgb="FFF6F6F6"/>
      </bottom>
      <diagonal/>
    </border>
    <border>
      <left style="thin">
        <color rgb="FFDBDBDB"/>
      </left>
      <right/>
      <top style="thin">
        <color rgb="FFDBDBDB"/>
      </top>
      <bottom style="thin">
        <color rgb="FFF6F6F6"/>
      </bottom>
      <diagonal/>
    </border>
    <border>
      <left/>
      <right/>
      <top style="thin">
        <color rgb="FFDBDBDB"/>
      </top>
      <bottom style="thin">
        <color rgb="FFF6F6F6"/>
      </bottom>
      <diagonal/>
    </border>
    <border>
      <left/>
      <right style="thin">
        <color rgb="FFDADADA"/>
      </right>
      <top style="thin">
        <color rgb="FFDBDBDB"/>
      </top>
      <bottom style="thin">
        <color rgb="FFF6F6F6"/>
      </bottom>
      <diagonal/>
    </border>
    <border>
      <left style="thin">
        <color rgb="FFDADADA"/>
      </left>
      <right/>
      <top style="thin">
        <color rgb="FFDBDBDB"/>
      </top>
      <bottom style="thin">
        <color rgb="FFF6F6F6"/>
      </bottom>
      <diagonal/>
    </border>
    <border>
      <left/>
      <right style="thin">
        <color rgb="FFDBDBDB"/>
      </right>
      <top style="thin">
        <color rgb="FFF6F6F6"/>
      </top>
      <bottom style="thin">
        <color rgb="FFF6F6F6"/>
      </bottom>
      <diagonal/>
    </border>
    <border>
      <left style="thin">
        <color rgb="FFDADADA"/>
      </left>
      <right/>
      <top style="thin">
        <color rgb="FFF6F6F6"/>
      </top>
      <bottom style="thin">
        <color rgb="FFF6F6F6"/>
      </bottom>
      <diagonal/>
    </border>
    <border>
      <left/>
      <right style="thin">
        <color theme="0" tint="-0.14270455030976287"/>
      </right>
      <top style="thin">
        <color theme="0" tint="-3.5889767143772698E-2"/>
      </top>
      <bottom style="thin">
        <color theme="0" tint="-3.5889767143772698E-2"/>
      </bottom>
      <diagonal/>
    </border>
    <border>
      <left style="thin">
        <color theme="0" tint="-0.14313180944242684"/>
      </left>
      <right/>
      <top style="thin">
        <color theme="0" tint="-3.5889767143772698E-2"/>
      </top>
      <bottom style="thin">
        <color theme="0" tint="-3.5889767143772698E-2"/>
      </bottom>
      <diagonal/>
    </border>
    <border>
      <left/>
      <right style="thin">
        <color theme="0" tint="-0.14313180944242684"/>
      </right>
      <top style="thin">
        <color theme="0" tint="-3.5889767143772698E-2"/>
      </top>
      <bottom style="thin">
        <color theme="0" tint="-3.5889767143772698E-2"/>
      </bottom>
      <diagonal/>
    </border>
    <border>
      <left/>
      <right style="thin">
        <color theme="0" tint="-0.14270455030976287"/>
      </right>
      <top style="thin">
        <color theme="0" tint="-3.5889767143772698E-2"/>
      </top>
      <bottom style="thin">
        <color theme="0" tint="-3.9277321695608387E-2"/>
      </bottom>
      <diagonal/>
    </border>
    <border>
      <left style="thin">
        <color rgb="FFDBDBDB"/>
      </left>
      <right/>
      <top style="thin">
        <color rgb="FFF6F6F6"/>
      </top>
      <bottom style="thin">
        <color rgb="FFF5F5F5"/>
      </bottom>
      <diagonal/>
    </border>
    <border>
      <left/>
      <right/>
      <top style="thin">
        <color theme="0" tint="-3.5889767143772698E-2"/>
      </top>
      <bottom style="thin">
        <color theme="0" tint="-3.9277321695608387E-2"/>
      </bottom>
      <diagonal/>
    </border>
    <border>
      <left/>
      <right style="thin">
        <color rgb="FFDADADA"/>
      </right>
      <top style="thin">
        <color rgb="FFF6F6F6"/>
      </top>
      <bottom style="thin">
        <color rgb="FFF5F5F5"/>
      </bottom>
      <diagonal/>
    </border>
    <border>
      <left style="thin">
        <color theme="0" tint="-0.14313180944242684"/>
      </left>
      <right/>
      <top style="thin">
        <color theme="0" tint="-3.5889767143772698E-2"/>
      </top>
      <bottom style="thin">
        <color theme="0" tint="-3.9277321695608387E-2"/>
      </bottom>
      <diagonal/>
    </border>
    <border>
      <left/>
      <right style="thin">
        <color theme="0" tint="-0.14313180944242684"/>
      </right>
      <top style="thin">
        <color theme="0" tint="-3.5889767143772698E-2"/>
      </top>
      <bottom style="thin">
        <color theme="0" tint="-3.9277321695608387E-2"/>
      </bottom>
      <diagonal/>
    </border>
    <border>
      <left/>
      <right style="thin">
        <color theme="0" tint="-0.14270455030976287"/>
      </right>
      <top style="thin">
        <color theme="0" tint="-3.9277321695608387E-2"/>
      </top>
      <bottom style="thin">
        <color theme="0" tint="-3.9277321695608387E-2"/>
      </bottom>
      <diagonal/>
    </border>
    <border>
      <left style="thin">
        <color rgb="FFDBDBDB"/>
      </left>
      <right/>
      <top style="thin">
        <color rgb="FFF5F5F5"/>
      </top>
      <bottom style="thin">
        <color rgb="FFF5F5F5"/>
      </bottom>
      <diagonal/>
    </border>
    <border>
      <left/>
      <right/>
      <top style="thin">
        <color theme="0" tint="-3.9277321695608387E-2"/>
      </top>
      <bottom style="thin">
        <color theme="0" tint="-3.9277321695608387E-2"/>
      </bottom>
      <diagonal/>
    </border>
    <border>
      <left/>
      <right style="thin">
        <color rgb="FFDADADA"/>
      </right>
      <top style="thin">
        <color rgb="FFF5F5F5"/>
      </top>
      <bottom style="thin">
        <color rgb="FFF5F5F5"/>
      </bottom>
      <diagonal/>
    </border>
    <border>
      <left style="thin">
        <color theme="0" tint="-0.14313180944242684"/>
      </left>
      <right/>
      <top style="thin">
        <color theme="0" tint="-3.9277321695608387E-2"/>
      </top>
      <bottom style="thin">
        <color theme="0" tint="-3.9277321695608387E-2"/>
      </bottom>
      <diagonal/>
    </border>
    <border>
      <left/>
      <right style="thin">
        <color theme="0" tint="-0.14313180944242684"/>
      </right>
      <top style="thin">
        <color theme="0" tint="-3.9277321695608387E-2"/>
      </top>
      <bottom style="thin">
        <color theme="0" tint="-3.9277321695608387E-2"/>
      </bottom>
      <diagonal/>
    </border>
    <border>
      <left/>
      <right style="thin">
        <color rgb="FFDBDBDB"/>
      </right>
      <top style="thin">
        <color rgb="FFF5F5F5"/>
      </top>
      <bottom style="thin">
        <color rgb="FFDBDBDB"/>
      </bottom>
      <diagonal/>
    </border>
    <border>
      <left style="thin">
        <color rgb="FFDBDBDB"/>
      </left>
      <right/>
      <top style="thin">
        <color rgb="FFF5F5F5"/>
      </top>
      <bottom style="thin">
        <color rgb="FFDBDBDB"/>
      </bottom>
      <diagonal/>
    </border>
    <border>
      <left/>
      <right/>
      <top style="thin">
        <color rgb="FFF5F5F5"/>
      </top>
      <bottom style="thin">
        <color rgb="FFDBDBDB"/>
      </bottom>
      <diagonal/>
    </border>
    <border>
      <left/>
      <right style="thin">
        <color rgb="FFDADADA"/>
      </right>
      <top style="thin">
        <color rgb="FFF5F5F5"/>
      </top>
      <bottom style="thin">
        <color rgb="FFDBDBDB"/>
      </bottom>
      <diagonal/>
    </border>
    <border>
      <left style="thin">
        <color rgb="FFDADADA"/>
      </left>
      <right/>
      <top style="thin">
        <color rgb="FFF5F5F5"/>
      </top>
      <bottom style="thin">
        <color rgb="FFDBDBDB"/>
      </bottom>
      <diagonal/>
    </border>
    <border>
      <left/>
      <right/>
      <top style="thin">
        <color rgb="FFDBDBDB"/>
      </top>
      <bottom style="thin">
        <color rgb="FFF4F4F4"/>
      </bottom>
      <diagonal/>
    </border>
    <border>
      <left style="thin">
        <color rgb="FFDADADA"/>
      </left>
      <right/>
      <top style="thin">
        <color rgb="FFDBDBDB"/>
      </top>
      <bottom style="thin">
        <color rgb="FFF4F4F4"/>
      </bottom>
      <diagonal/>
    </border>
    <border>
      <left style="thin">
        <color rgb="FFDBDBDB"/>
      </left>
      <right/>
      <top style="thin">
        <color rgb="FFF4F4F4"/>
      </top>
      <bottom style="thin">
        <color rgb="FFDBDBDB"/>
      </bottom>
      <diagonal/>
    </border>
    <border>
      <left/>
      <right/>
      <top style="thin">
        <color rgb="FFF4F4F4"/>
      </top>
      <bottom style="thin">
        <color rgb="FFDBDBDB"/>
      </bottom>
      <diagonal/>
    </border>
    <border>
      <left/>
      <right style="thin">
        <color rgb="FFDADADA"/>
      </right>
      <top style="thin">
        <color rgb="FFF4F4F4"/>
      </top>
      <bottom style="thin">
        <color rgb="FFDBDBDB"/>
      </bottom>
      <diagonal/>
    </border>
    <border>
      <left style="thin">
        <color rgb="FFDADADA"/>
      </left>
      <right/>
      <top style="thin">
        <color rgb="FFF4F4F4"/>
      </top>
      <bottom style="thin">
        <color rgb="FFDBDBDB"/>
      </bottom>
      <diagonal/>
    </border>
    <border>
      <left/>
      <right/>
      <top/>
      <bottom style="thin">
        <color theme="0" tint="-0.14270455030976287"/>
      </bottom>
      <diagonal/>
    </border>
    <border>
      <left/>
      <right/>
      <top/>
      <bottom style="thin">
        <color theme="0" tint="-0.14593951231421856"/>
      </bottom>
      <diagonal/>
    </border>
    <border>
      <left/>
      <right style="thin">
        <color theme="0" tint="-0.14590899380474256"/>
      </right>
      <top style="thin">
        <color theme="0" tint="-0.14593951231421856"/>
      </top>
      <bottom style="thin">
        <color theme="0" tint="-0.14593951231421856"/>
      </bottom>
      <diagonal/>
    </border>
    <border>
      <left/>
      <right style="thin">
        <color theme="0" tint="-0.14587847529526657"/>
      </right>
      <top style="thin">
        <color theme="0" tint="-0.14593951231421856"/>
      </top>
      <bottom style="thin">
        <color theme="0" tint="-0.14593951231421856"/>
      </bottom>
      <diagonal/>
    </border>
    <border>
      <left style="thin">
        <color theme="0" tint="-0.14587847529526657"/>
      </left>
      <right/>
      <top style="thin">
        <color theme="0" tint="-0.14593951231421856"/>
      </top>
      <bottom style="thin">
        <color theme="0" tint="-0.14593951231421856"/>
      </bottom>
      <diagonal/>
    </border>
    <border>
      <left/>
      <right/>
      <top style="thin">
        <color theme="0" tint="-0.14593951231421856"/>
      </top>
      <bottom style="thin">
        <color theme="0" tint="-0.14593951231421856"/>
      </bottom>
      <diagonal/>
    </border>
    <border>
      <left/>
      <right style="thin">
        <color theme="0" tint="-0.14584795678579057"/>
      </right>
      <top style="thin">
        <color theme="0" tint="-0.14593951231421856"/>
      </top>
      <bottom style="thin">
        <color theme="0" tint="-0.14593951231421856"/>
      </bottom>
      <diagonal/>
    </border>
    <border>
      <left style="thin">
        <color theme="0" tint="-0.14584795678579057"/>
      </left>
      <right/>
      <top style="thin">
        <color theme="0" tint="-0.14593951231421856"/>
      </top>
      <bottom style="thin">
        <color theme="0" tint="-0.14593951231421856"/>
      </bottom>
      <diagonal/>
    </border>
    <border>
      <left/>
      <right style="thin">
        <color theme="0" tint="-0.14581743827631458"/>
      </right>
      <top style="thin">
        <color theme="0" tint="-0.14593951231421856"/>
      </top>
      <bottom style="thin">
        <color theme="0" tint="-0.14593951231421856"/>
      </bottom>
      <diagonal/>
    </border>
    <border>
      <left/>
      <right style="thin">
        <color theme="0" tint="-0.14590899380474256"/>
      </right>
      <top style="thin">
        <color theme="0" tint="-0.14593951231421856"/>
      </top>
      <bottom style="thin">
        <color theme="0" tint="-4.596087527085177E-2"/>
      </bottom>
      <diagonal/>
    </border>
    <border>
      <left/>
      <right style="thin">
        <color theme="0" tint="-0.14587847529526657"/>
      </right>
      <top style="thin">
        <color theme="0" tint="-0.14593951231421856"/>
      </top>
      <bottom style="thin">
        <color theme="0" tint="-4.596087527085177E-2"/>
      </bottom>
      <diagonal/>
    </border>
    <border>
      <left style="thin">
        <color theme="0" tint="-0.14587847529526657"/>
      </left>
      <right/>
      <top style="thin">
        <color theme="0" tint="-0.14593951231421856"/>
      </top>
      <bottom style="thin">
        <color theme="0" tint="-4.596087527085177E-2"/>
      </bottom>
      <diagonal/>
    </border>
    <border>
      <left/>
      <right/>
      <top style="thin">
        <color theme="0" tint="-0.14593951231421856"/>
      </top>
      <bottom style="thin">
        <color theme="0" tint="-4.596087527085177E-2"/>
      </bottom>
      <diagonal/>
    </border>
    <border>
      <left/>
      <right style="thin">
        <color theme="0" tint="-0.14584795678579057"/>
      </right>
      <top style="thin">
        <color theme="0" tint="-0.14593951231421856"/>
      </top>
      <bottom style="thin">
        <color theme="0" tint="-4.596087527085177E-2"/>
      </bottom>
      <diagonal/>
    </border>
    <border>
      <left style="thin">
        <color theme="0" tint="-0.14584795678579057"/>
      </left>
      <right/>
      <top style="thin">
        <color theme="0" tint="-0.14593951231421856"/>
      </top>
      <bottom style="thin">
        <color theme="0" tint="-4.596087527085177E-2"/>
      </bottom>
      <diagonal/>
    </border>
    <border>
      <left/>
      <right style="thin">
        <color theme="0" tint="-0.14581743827631458"/>
      </right>
      <top style="thin">
        <color theme="0" tint="-0.14593951231421856"/>
      </top>
      <bottom style="thin">
        <color theme="0" tint="-4.596087527085177E-2"/>
      </bottom>
      <diagonal/>
    </border>
    <border>
      <left/>
      <right style="thin">
        <color theme="0" tint="-0.14590899380474256"/>
      </right>
      <top style="thin">
        <color theme="0" tint="-4.596087527085177E-2"/>
      </top>
      <bottom style="thin">
        <color theme="0" tint="-4.596087527085177E-2"/>
      </bottom>
      <diagonal/>
    </border>
    <border>
      <left/>
      <right style="thin">
        <color theme="0" tint="-0.14587847529526657"/>
      </right>
      <top style="thin">
        <color theme="0" tint="-4.596087527085177E-2"/>
      </top>
      <bottom style="thin">
        <color theme="0" tint="-4.596087527085177E-2"/>
      </bottom>
      <diagonal/>
    </border>
    <border>
      <left style="thin">
        <color theme="0" tint="-0.14587847529526657"/>
      </left>
      <right/>
      <top style="thin">
        <color theme="0" tint="-4.596087527085177E-2"/>
      </top>
      <bottom style="thin">
        <color theme="0" tint="-4.596087527085177E-2"/>
      </bottom>
      <diagonal/>
    </border>
    <border>
      <left/>
      <right/>
      <top style="thin">
        <color theme="0" tint="-4.596087527085177E-2"/>
      </top>
      <bottom style="thin">
        <color theme="0" tint="-4.596087527085177E-2"/>
      </bottom>
      <diagonal/>
    </border>
    <border>
      <left/>
      <right style="thin">
        <color theme="0" tint="-0.14584795678579057"/>
      </right>
      <top style="thin">
        <color theme="0" tint="-4.596087527085177E-2"/>
      </top>
      <bottom style="thin">
        <color theme="0" tint="-4.596087527085177E-2"/>
      </bottom>
      <diagonal/>
    </border>
    <border>
      <left style="thin">
        <color theme="0" tint="-0.14584795678579057"/>
      </left>
      <right/>
      <top style="thin">
        <color theme="0" tint="-4.596087527085177E-2"/>
      </top>
      <bottom style="thin">
        <color theme="0" tint="-4.596087527085177E-2"/>
      </bottom>
      <diagonal/>
    </border>
    <border>
      <left/>
      <right style="thin">
        <color theme="0" tint="-0.14581743827631458"/>
      </right>
      <top style="thin">
        <color theme="0" tint="-4.596087527085177E-2"/>
      </top>
      <bottom style="thin">
        <color theme="0" tint="-4.596087527085177E-2"/>
      </bottom>
      <diagonal/>
    </border>
    <border>
      <left/>
      <right style="thin">
        <color theme="0" tint="-0.14590899380474256"/>
      </right>
      <top style="thin">
        <color theme="0" tint="-4.596087527085177E-2"/>
      </top>
      <bottom style="thin">
        <color theme="0" tint="-0.14593951231421856"/>
      </bottom>
      <diagonal/>
    </border>
    <border>
      <left/>
      <right style="thin">
        <color theme="0" tint="-0.14587847529526657"/>
      </right>
      <top style="thin">
        <color theme="0" tint="-4.596087527085177E-2"/>
      </top>
      <bottom style="thin">
        <color theme="0" tint="-0.14593951231421856"/>
      </bottom>
      <diagonal/>
    </border>
    <border>
      <left style="thin">
        <color theme="0" tint="-0.14587847529526657"/>
      </left>
      <right/>
      <top style="thin">
        <color theme="0" tint="-4.596087527085177E-2"/>
      </top>
      <bottom style="thin">
        <color theme="0" tint="-0.14593951231421856"/>
      </bottom>
      <diagonal/>
    </border>
    <border>
      <left/>
      <right/>
      <top style="thin">
        <color theme="0" tint="-4.596087527085177E-2"/>
      </top>
      <bottom style="thin">
        <color theme="0" tint="-0.14593951231421856"/>
      </bottom>
      <diagonal/>
    </border>
    <border>
      <left/>
      <right style="thin">
        <color theme="0" tint="-0.14584795678579057"/>
      </right>
      <top style="thin">
        <color theme="0" tint="-4.596087527085177E-2"/>
      </top>
      <bottom style="thin">
        <color theme="0" tint="-0.14593951231421856"/>
      </bottom>
      <diagonal/>
    </border>
    <border>
      <left style="thin">
        <color theme="0" tint="-0.14584795678579057"/>
      </left>
      <right/>
      <top style="thin">
        <color theme="0" tint="-4.596087527085177E-2"/>
      </top>
      <bottom style="thin">
        <color theme="0" tint="-0.14593951231421856"/>
      </bottom>
      <diagonal/>
    </border>
    <border>
      <left/>
      <right style="thin">
        <color theme="0" tint="-0.14581743827631458"/>
      </right>
      <top style="thin">
        <color theme="0" tint="-4.596087527085177E-2"/>
      </top>
      <bottom style="thin">
        <color theme="0" tint="-0.14593951231421856"/>
      </bottom>
      <diagonal/>
    </border>
    <border>
      <left style="thin">
        <color theme="0" tint="-4.596087527085177E-2"/>
      </left>
      <right style="thin">
        <color theme="0" tint="-0.14590899380474256"/>
      </right>
      <top style="thin">
        <color theme="0" tint="-4.596087527085177E-2"/>
      </top>
      <bottom style="thin">
        <color theme="0" tint="-4.596087527085177E-2"/>
      </bottom>
      <diagonal/>
    </border>
    <border>
      <left/>
      <right style="thin">
        <color rgb="FFDADADA"/>
      </right>
      <top style="thin">
        <color rgb="FFF3F3F3"/>
      </top>
      <bottom style="thin">
        <color rgb="FFDADADA"/>
      </bottom>
      <diagonal/>
    </border>
    <border>
      <left style="thin">
        <color rgb="FFDADADA"/>
      </left>
      <right/>
      <top style="thin">
        <color rgb="FFF3F3F3"/>
      </top>
      <bottom style="thin">
        <color rgb="FFDADADA"/>
      </bottom>
      <diagonal/>
    </border>
    <border>
      <left/>
      <right/>
      <top style="thin">
        <color rgb="FFF3F3F3"/>
      </top>
      <bottom style="thin">
        <color rgb="FFDADADA"/>
      </bottom>
      <diagonal/>
    </border>
    <border>
      <left style="thin">
        <color theme="0" tint="-0.14581743827631458"/>
      </left>
      <right/>
      <top style="thin">
        <color theme="0" tint="-0.14593951231421856"/>
      </top>
      <bottom style="thin">
        <color theme="0" tint="-0.14593951231421856"/>
      </bottom>
      <diagonal/>
    </border>
    <border>
      <left/>
      <right style="thin">
        <color rgb="FFDADADA"/>
      </right>
      <top style="thin">
        <color rgb="FFDADADA"/>
      </top>
      <bottom style="thin">
        <color rgb="FFF3F3F3"/>
      </bottom>
      <diagonal/>
    </border>
    <border>
      <left style="thin">
        <color theme="0" tint="-0.14581743827631458"/>
      </left>
      <right/>
      <top style="thin">
        <color theme="0" tint="-0.14593951231421856"/>
      </top>
      <bottom style="thin">
        <color theme="0" tint="-4.596087527085177E-2"/>
      </bottom>
      <diagonal/>
    </border>
    <border>
      <left style="thin">
        <color theme="0" tint="-0.14581743827631458"/>
      </left>
      <right/>
      <top style="thin">
        <color theme="0" tint="-4.596087527085177E-2"/>
      </top>
      <bottom style="thin">
        <color theme="0" tint="-4.596087527085177E-2"/>
      </bottom>
      <diagonal/>
    </border>
    <border>
      <left style="thin">
        <color theme="0" tint="-0.14581743827631458"/>
      </left>
      <right/>
      <top style="thin">
        <color theme="0" tint="-4.596087527085177E-2"/>
      </top>
      <bottom style="thin">
        <color theme="0" tint="-0.14593951231421856"/>
      </bottom>
      <diagonal/>
    </border>
    <border>
      <left/>
      <right/>
      <top/>
      <bottom style="thin">
        <color rgb="FFDADADA"/>
      </bottom>
      <diagonal/>
    </border>
    <border>
      <left/>
      <right style="thin">
        <color theme="0" tint="-0.14557329020050661"/>
      </right>
      <top style="thin">
        <color theme="0" tint="-0.1456038087099826"/>
      </top>
      <bottom style="thin">
        <color theme="0" tint="-0.1456038087099826"/>
      </bottom>
      <diagonal/>
    </border>
    <border>
      <left/>
      <right style="thin">
        <color theme="0" tint="-0.1456038087099826"/>
      </right>
      <top style="thin">
        <color theme="0" tint="-0.1456038087099826"/>
      </top>
      <bottom style="thin">
        <color theme="0" tint="-0.1456038087099826"/>
      </bottom>
      <diagonal/>
    </border>
    <border>
      <left style="thin">
        <color theme="0" tint="-0.1456038087099826"/>
      </left>
      <right/>
      <top style="thin">
        <color theme="0" tint="-0.1456038087099826"/>
      </top>
      <bottom style="thin">
        <color theme="0" tint="-0.1456038087099826"/>
      </bottom>
      <diagonal/>
    </border>
    <border>
      <left/>
      <right/>
      <top style="thin">
        <color theme="0" tint="-0.1456038087099826"/>
      </top>
      <bottom style="thin">
        <color theme="0" tint="-0.1456038087099826"/>
      </bottom>
      <diagonal/>
    </border>
    <border>
      <left style="thin">
        <color theme="0" tint="-0.1456343272194586"/>
      </left>
      <right/>
      <top style="thin">
        <color theme="0" tint="-0.1456038087099826"/>
      </top>
      <bottom style="thin">
        <color theme="0" tint="-0.1456038087099826"/>
      </bottom>
      <diagonal/>
    </border>
    <border>
      <left/>
      <right style="thin">
        <color theme="0" tint="-0.14557329020050661"/>
      </right>
      <top style="thin">
        <color theme="0" tint="-0.1456038087099826"/>
      </top>
      <bottom style="thin">
        <color theme="0" tint="-4.5625171666615803E-2"/>
      </bottom>
      <diagonal/>
    </border>
    <border>
      <left/>
      <right style="thin">
        <color theme="0" tint="-0.1456038087099826"/>
      </right>
      <top style="thin">
        <color theme="0" tint="-0.1456038087099826"/>
      </top>
      <bottom style="thin">
        <color theme="0" tint="-4.5625171666615803E-2"/>
      </bottom>
      <diagonal/>
    </border>
    <border>
      <left style="thin">
        <color theme="0" tint="-0.1456038087099826"/>
      </left>
      <right/>
      <top style="thin">
        <color theme="0" tint="-0.1456038087099826"/>
      </top>
      <bottom style="thin">
        <color theme="0" tint="-4.5625171666615803E-2"/>
      </bottom>
      <diagonal/>
    </border>
    <border>
      <left/>
      <right/>
      <top style="thin">
        <color theme="0" tint="-0.1456038087099826"/>
      </top>
      <bottom style="thin">
        <color theme="0" tint="-4.5625171666615803E-2"/>
      </bottom>
      <diagonal/>
    </border>
    <border>
      <left style="thin">
        <color theme="0" tint="-0.1456343272194586"/>
      </left>
      <right/>
      <top style="thin">
        <color theme="0" tint="-0.1456038087099826"/>
      </top>
      <bottom style="thin">
        <color theme="0" tint="-4.5625171666615803E-2"/>
      </bottom>
      <diagonal/>
    </border>
    <border>
      <left/>
      <right style="thin">
        <color theme="0" tint="-0.14557329020050661"/>
      </right>
      <top style="thin">
        <color theme="0" tint="-4.5625171666615803E-2"/>
      </top>
      <bottom style="thin">
        <color theme="0" tint="-4.5625171666615803E-2"/>
      </bottom>
      <diagonal/>
    </border>
    <border>
      <left/>
      <right style="thin">
        <color theme="0" tint="-0.1456038087099826"/>
      </right>
      <top style="thin">
        <color theme="0" tint="-4.5625171666615803E-2"/>
      </top>
      <bottom style="thin">
        <color theme="0" tint="-4.5625171666615803E-2"/>
      </bottom>
      <diagonal/>
    </border>
    <border>
      <left style="thin">
        <color theme="0" tint="-0.1456038087099826"/>
      </left>
      <right/>
      <top style="thin">
        <color theme="0" tint="-4.5625171666615803E-2"/>
      </top>
      <bottom style="thin">
        <color theme="0" tint="-4.5625171666615803E-2"/>
      </bottom>
      <diagonal/>
    </border>
    <border>
      <left/>
      <right/>
      <top style="thin">
        <color theme="0" tint="-4.5625171666615803E-2"/>
      </top>
      <bottom style="thin">
        <color theme="0" tint="-4.5625171666615803E-2"/>
      </bottom>
      <diagonal/>
    </border>
    <border>
      <left style="thin">
        <color theme="0" tint="-0.1456343272194586"/>
      </left>
      <right/>
      <top style="thin">
        <color theme="0" tint="-4.5625171666615803E-2"/>
      </top>
      <bottom style="thin">
        <color theme="0" tint="-4.5625171666615803E-2"/>
      </bottom>
      <diagonal/>
    </border>
    <border>
      <left/>
      <right style="thin">
        <color theme="0" tint="-0.1456343272194586"/>
      </right>
      <top style="thin">
        <color theme="0" tint="-4.5625171666615803E-2"/>
      </top>
      <bottom style="thin">
        <color theme="0" tint="-4.5625171666615803E-2"/>
      </bottom>
      <diagonal/>
    </border>
    <border>
      <left/>
      <right style="thin">
        <color theme="0" tint="-0.14557329020050661"/>
      </right>
      <top style="thin">
        <color theme="0" tint="-0.1456343272194586"/>
      </top>
      <bottom style="thin">
        <color theme="0" tint="-0.1456343272194586"/>
      </bottom>
      <diagonal/>
    </border>
    <border>
      <left/>
      <right style="thin">
        <color theme="0" tint="-0.1456038087099826"/>
      </right>
      <top style="thin">
        <color theme="0" tint="-0.1456343272194586"/>
      </top>
      <bottom style="thin">
        <color theme="0" tint="-0.1456343272194586"/>
      </bottom>
      <diagonal/>
    </border>
    <border>
      <left style="thin">
        <color theme="0" tint="-0.1456038087099826"/>
      </left>
      <right/>
      <top style="thin">
        <color theme="0" tint="-0.1456343272194586"/>
      </top>
      <bottom style="thin">
        <color theme="0" tint="-0.1456343272194586"/>
      </bottom>
      <diagonal/>
    </border>
    <border>
      <left/>
      <right/>
      <top style="thin">
        <color theme="0" tint="-0.1456343272194586"/>
      </top>
      <bottom style="thin">
        <color theme="0" tint="-0.1456343272194586"/>
      </bottom>
      <diagonal/>
    </border>
    <border>
      <left style="thin">
        <color theme="0" tint="-0.1456343272194586"/>
      </left>
      <right/>
      <top style="thin">
        <color theme="0" tint="-0.1456343272194586"/>
      </top>
      <bottom style="thin">
        <color theme="0" tint="-0.1456343272194586"/>
      </bottom>
      <diagonal/>
    </border>
    <border>
      <left/>
      <right style="thin">
        <color theme="0" tint="-0.1456343272194586"/>
      </right>
      <top style="thin">
        <color theme="0" tint="-0.1456343272194586"/>
      </top>
      <bottom style="thin">
        <color theme="0" tint="-0.1456343272194586"/>
      </bottom>
      <diagonal/>
    </border>
    <border>
      <left style="thin">
        <color rgb="FFDADADA"/>
      </left>
      <right/>
      <top style="thin">
        <color rgb="FFDADADA"/>
      </top>
      <bottom style="thin">
        <color rgb="FFF3F3F3"/>
      </bottom>
      <diagonal/>
    </border>
    <border>
      <left/>
      <right/>
      <top style="thin">
        <color rgb="FFDADADA"/>
      </top>
      <bottom style="thin">
        <color rgb="FFF3F3F3"/>
      </bottom>
      <diagonal/>
    </border>
    <border>
      <left/>
      <right/>
      <top style="thin">
        <color rgb="FFDADADA"/>
      </top>
      <bottom style="thin">
        <color rgb="FFF5F5F5"/>
      </bottom>
      <diagonal/>
    </border>
    <border>
      <left/>
      <right/>
      <top style="thin">
        <color theme="0" tint="-3.9582506790368358E-2"/>
      </top>
      <bottom style="thin">
        <color theme="0" tint="-3.9582506790368358E-2"/>
      </bottom>
      <diagonal/>
    </border>
    <border>
      <left/>
      <right/>
      <top style="thin">
        <color rgb="FFF5F5F5"/>
      </top>
      <bottom style="thin">
        <color rgb="FFF5F5F5"/>
      </bottom>
      <diagonal/>
    </border>
    <border>
      <left/>
      <right style="thin">
        <color theme="0" tint="-0.14557329020050661"/>
      </right>
      <top style="thin">
        <color theme="0" tint="-4.5625171666615803E-2"/>
      </top>
      <bottom style="thin">
        <color theme="0" tint="-0.1456038087099826"/>
      </bottom>
      <diagonal/>
    </border>
    <border>
      <left/>
      <right style="thin">
        <color theme="0" tint="-0.1456038087099826"/>
      </right>
      <top style="thin">
        <color theme="0" tint="-4.5625171666615803E-2"/>
      </top>
      <bottom style="thin">
        <color theme="0" tint="-0.1456038087099826"/>
      </bottom>
      <diagonal/>
    </border>
    <border>
      <left style="thin">
        <color theme="0" tint="-0.1456038087099826"/>
      </left>
      <right/>
      <top style="thin">
        <color theme="0" tint="-4.5625171666615803E-2"/>
      </top>
      <bottom style="thin">
        <color theme="0" tint="-0.1456038087099826"/>
      </bottom>
      <diagonal/>
    </border>
    <border>
      <left/>
      <right/>
      <top style="thin">
        <color theme="0" tint="-4.5625171666615803E-2"/>
      </top>
      <bottom style="thin">
        <color theme="0" tint="-0.1456038087099826"/>
      </bottom>
      <diagonal/>
    </border>
    <border>
      <left style="thin">
        <color theme="0" tint="-0.1456343272194586"/>
      </left>
      <right/>
      <top style="thin">
        <color theme="0" tint="-4.5625171666615803E-2"/>
      </top>
      <bottom style="thin">
        <color theme="0" tint="-0.1456038087099826"/>
      </bottom>
      <diagonal/>
    </border>
    <border>
      <left/>
      <right style="thin">
        <color theme="0" tint="-0.1456343272194586"/>
      </right>
      <top style="thin">
        <color theme="0" tint="-4.5625171666615803E-2"/>
      </top>
      <bottom style="thin">
        <color theme="0" tint="-0.1456038087099826"/>
      </bottom>
      <diagonal/>
    </border>
    <border>
      <left/>
      <right/>
      <top style="thin">
        <color rgb="FFF5F5F5"/>
      </top>
      <bottom style="thin">
        <color rgb="FFDADADA"/>
      </bottom>
      <diagonal/>
    </border>
    <border>
      <left/>
      <right/>
      <top/>
      <bottom style="thin">
        <color theme="0" tint="-0.14600054933317058"/>
      </bottom>
      <diagonal/>
    </border>
    <border>
      <left/>
      <right style="thin">
        <color theme="0" tint="-0.14597003082369456"/>
      </right>
      <top style="thin">
        <color theme="0" tint="-0.14600054933317058"/>
      </top>
      <bottom style="thin">
        <color theme="0" tint="-0.14600054933317058"/>
      </bottom>
      <diagonal/>
    </border>
    <border>
      <left style="thin">
        <color theme="0" tint="-0.14597003082369456"/>
      </left>
      <right/>
      <top style="thin">
        <color theme="0" tint="-0.14600054933317058"/>
      </top>
      <bottom style="thin">
        <color theme="0" tint="-0.14600054933317058"/>
      </bottom>
      <diagonal/>
    </border>
    <border>
      <left/>
      <right/>
      <top style="thin">
        <color theme="0" tint="-0.14600054933317058"/>
      </top>
      <bottom style="thin">
        <color theme="0" tint="-0.14600054933317058"/>
      </bottom>
      <diagonal/>
    </border>
    <border>
      <left/>
      <right style="thin">
        <color theme="0" tint="-0.14590899380474256"/>
      </right>
      <top style="thin">
        <color theme="0" tint="-0.14600054933317058"/>
      </top>
      <bottom style="thin">
        <color theme="0" tint="-0.14600054933317058"/>
      </bottom>
      <diagonal/>
    </border>
    <border>
      <left style="thin">
        <color theme="0" tint="-0.14590899380474256"/>
      </left>
      <right/>
      <top style="thin">
        <color theme="0" tint="-0.14600054933317058"/>
      </top>
      <bottom style="thin">
        <color theme="0" tint="-0.14600054933317058"/>
      </bottom>
      <diagonal/>
    </border>
    <border>
      <left/>
      <right style="thin">
        <color theme="0" tint="-0.14597003082369456"/>
      </right>
      <top style="thin">
        <color theme="0" tint="-0.14600054933317058"/>
      </top>
      <bottom style="thin">
        <color theme="0" tint="-4.6021912289803769E-2"/>
      </bottom>
      <diagonal/>
    </border>
    <border>
      <left style="thin">
        <color theme="0" tint="-0.14597003082369456"/>
      </left>
      <right/>
      <top style="thin">
        <color theme="0" tint="-0.14600054933317058"/>
      </top>
      <bottom style="thin">
        <color theme="0" tint="-4.6021912289803769E-2"/>
      </bottom>
      <diagonal/>
    </border>
    <border>
      <left/>
      <right/>
      <top style="thin">
        <color theme="0" tint="-0.14600054933317058"/>
      </top>
      <bottom style="thin">
        <color theme="0" tint="-4.6021912289803769E-2"/>
      </bottom>
      <diagonal/>
    </border>
    <border>
      <left style="thin">
        <color theme="0" tint="-0.14590899380474256"/>
      </left>
      <right/>
      <top style="thin">
        <color theme="0" tint="-0.14600054933317058"/>
      </top>
      <bottom style="thin">
        <color theme="0" tint="-4.6021912289803769E-2"/>
      </bottom>
      <diagonal/>
    </border>
    <border>
      <left/>
      <right style="thin">
        <color theme="0" tint="-0.14590899380474256"/>
      </right>
      <top style="thin">
        <color theme="0" tint="-0.14600054933317058"/>
      </top>
      <bottom style="thin">
        <color theme="0" tint="-4.6021912289803769E-2"/>
      </bottom>
      <diagonal/>
    </border>
    <border>
      <left/>
      <right style="thin">
        <color theme="0" tint="-0.14597003082369456"/>
      </right>
      <top style="thin">
        <color theme="0" tint="-4.6021912289803769E-2"/>
      </top>
      <bottom style="thin">
        <color theme="0" tint="-4.6021912289803769E-2"/>
      </bottom>
      <diagonal/>
    </border>
    <border>
      <left style="thin">
        <color theme="0" tint="-0.14597003082369456"/>
      </left>
      <right/>
      <top style="thin">
        <color theme="0" tint="-4.6021912289803769E-2"/>
      </top>
      <bottom style="thin">
        <color theme="0" tint="-4.6021912289803769E-2"/>
      </bottom>
      <diagonal/>
    </border>
    <border>
      <left/>
      <right/>
      <top style="thin">
        <color theme="0" tint="-4.6021912289803769E-2"/>
      </top>
      <bottom style="thin">
        <color theme="0" tint="-4.6021912289803769E-2"/>
      </bottom>
      <diagonal/>
    </border>
    <border>
      <left style="thin">
        <color theme="0" tint="-0.14590899380474256"/>
      </left>
      <right/>
      <top style="thin">
        <color theme="0" tint="-4.6021912289803769E-2"/>
      </top>
      <bottom style="thin">
        <color theme="0" tint="-4.6021912289803769E-2"/>
      </bottom>
      <diagonal/>
    </border>
    <border>
      <left/>
      <right style="thin">
        <color theme="0" tint="-0.14590899380474256"/>
      </right>
      <top style="thin">
        <color theme="0" tint="-4.6021912289803769E-2"/>
      </top>
      <bottom style="thin">
        <color theme="0" tint="-4.6021912289803769E-2"/>
      </bottom>
      <diagonal/>
    </border>
    <border>
      <left/>
      <right style="thin">
        <color theme="0" tint="-0.14597003082369456"/>
      </right>
      <top style="thin">
        <color theme="0" tint="-4.6021912289803769E-2"/>
      </top>
      <bottom style="thin">
        <color theme="0" tint="-0.14600054933317058"/>
      </bottom>
      <diagonal/>
    </border>
    <border>
      <left style="thin">
        <color theme="0" tint="-0.14597003082369456"/>
      </left>
      <right/>
      <top style="thin">
        <color theme="0" tint="-4.6021912289803769E-2"/>
      </top>
      <bottom style="thin">
        <color theme="0" tint="-0.14600054933317058"/>
      </bottom>
      <diagonal/>
    </border>
    <border>
      <left/>
      <right/>
      <top style="thin">
        <color theme="0" tint="-4.6021912289803769E-2"/>
      </top>
      <bottom style="thin">
        <color theme="0" tint="-0.14600054933317058"/>
      </bottom>
      <diagonal/>
    </border>
    <border>
      <left style="thin">
        <color theme="0" tint="-0.14590899380474256"/>
      </left>
      <right/>
      <top style="thin">
        <color theme="0" tint="-4.6021912289803769E-2"/>
      </top>
      <bottom style="thin">
        <color theme="0" tint="-0.14600054933317058"/>
      </bottom>
      <diagonal/>
    </border>
    <border>
      <left/>
      <right style="thin">
        <color theme="0" tint="-0.14590899380474256"/>
      </right>
      <top style="thin">
        <color theme="0" tint="-4.6021912289803769E-2"/>
      </top>
      <bottom style="thin">
        <color theme="0" tint="-0.14600054933317058"/>
      </bottom>
      <diagonal/>
    </border>
    <border>
      <left/>
      <right style="thin">
        <color theme="0" tint="-0.14737388225959044"/>
      </right>
      <top style="thin">
        <color theme="0" tint="-0.14740440076906644"/>
      </top>
      <bottom style="thin">
        <color theme="0" tint="-0.14740440076906644"/>
      </bottom>
      <diagonal/>
    </border>
    <border>
      <left/>
      <right style="thin">
        <color theme="0" tint="-0.14734336375011445"/>
      </right>
      <top style="thin">
        <color theme="0" tint="-0.14740440076906644"/>
      </top>
      <bottom style="thin">
        <color theme="0" tint="-0.14740440076906644"/>
      </bottom>
      <diagonal/>
    </border>
    <border>
      <left style="thin">
        <color theme="0" tint="-0.14734336375011445"/>
      </left>
      <right/>
      <top style="thin">
        <color theme="0" tint="-0.14740440076906644"/>
      </top>
      <bottom style="thin">
        <color theme="0" tint="-0.14740440076906644"/>
      </bottom>
      <diagonal/>
    </border>
    <border>
      <left/>
      <right/>
      <top style="thin">
        <color theme="0" tint="-0.14740440076906644"/>
      </top>
      <bottom style="thin">
        <color theme="0" tint="-0.14740440076906644"/>
      </bottom>
      <diagonal/>
    </border>
    <border>
      <left/>
      <right style="thin">
        <color theme="0" tint="-0.14731284524063845"/>
      </right>
      <top style="thin">
        <color theme="0" tint="-0.14740440076906644"/>
      </top>
      <bottom style="thin">
        <color theme="0" tint="-0.14740440076906644"/>
      </bottom>
      <diagonal/>
    </border>
    <border>
      <left style="thin">
        <color theme="0" tint="-0.14731284524063845"/>
      </left>
      <right/>
      <top style="thin">
        <color theme="0" tint="-0.14740440076906644"/>
      </top>
      <bottom style="thin">
        <color theme="0" tint="-0.14740440076906644"/>
      </bottom>
      <diagonal/>
    </border>
    <border>
      <left style="thin">
        <color rgb="FFD9D9D9"/>
      </left>
      <right/>
      <top style="thin">
        <color rgb="FFD9D9D9"/>
      </top>
      <bottom style="thin">
        <color rgb="FFD9D9D9"/>
      </bottom>
      <diagonal/>
    </border>
    <border>
      <left/>
      <right style="thin">
        <color theme="0" tint="-0.14737388225959044"/>
      </right>
      <top style="thin">
        <color theme="0" tint="-0.14740440076906644"/>
      </top>
      <bottom style="thin">
        <color theme="0" tint="-4.7486800744651635E-2"/>
      </bottom>
      <diagonal/>
    </border>
    <border>
      <left/>
      <right style="thin">
        <color theme="0" tint="-0.14734336375011445"/>
      </right>
      <top style="thin">
        <color theme="0" tint="-0.14740440076906644"/>
      </top>
      <bottom style="thin">
        <color theme="0" tint="-4.7486800744651635E-2"/>
      </bottom>
      <diagonal/>
    </border>
    <border>
      <left style="thin">
        <color theme="0" tint="-0.14734336375011445"/>
      </left>
      <right/>
      <top style="thin">
        <color theme="0" tint="-0.14740440076906644"/>
      </top>
      <bottom style="thin">
        <color theme="0" tint="-4.7486800744651635E-2"/>
      </bottom>
      <diagonal/>
    </border>
    <border>
      <left/>
      <right/>
      <top style="thin">
        <color theme="0" tint="-0.14740440076906644"/>
      </top>
      <bottom style="thin">
        <color theme="0" tint="-4.7486800744651635E-2"/>
      </bottom>
      <diagonal/>
    </border>
    <border>
      <left/>
      <right style="thin">
        <color theme="0" tint="-0.14731284524063845"/>
      </right>
      <top style="thin">
        <color theme="0" tint="-0.14740440076906644"/>
      </top>
      <bottom style="thin">
        <color theme="0" tint="-4.7486800744651635E-2"/>
      </bottom>
      <diagonal/>
    </border>
    <border>
      <left style="thin">
        <color rgb="FFD9D9D9"/>
      </left>
      <right/>
      <top style="thin">
        <color rgb="FFD9D9D9"/>
      </top>
      <bottom style="thin">
        <color rgb="FFF3F3F3"/>
      </bottom>
      <diagonal/>
    </border>
    <border>
      <left/>
      <right style="thin">
        <color theme="0" tint="-0.14737388225959044"/>
      </right>
      <top style="thin">
        <color theme="0" tint="-4.7486800744651635E-2"/>
      </top>
      <bottom style="thin">
        <color theme="0" tint="-4.7486800744651635E-2"/>
      </bottom>
      <diagonal/>
    </border>
    <border>
      <left/>
      <right style="thin">
        <color theme="0" tint="-0.14734336375011445"/>
      </right>
      <top style="thin">
        <color theme="0" tint="-4.7486800744651635E-2"/>
      </top>
      <bottom style="thin">
        <color theme="0" tint="-4.7486800744651635E-2"/>
      </bottom>
      <diagonal/>
    </border>
    <border>
      <left style="thin">
        <color theme="0" tint="-0.14734336375011445"/>
      </left>
      <right/>
      <top style="thin">
        <color theme="0" tint="-4.7486800744651635E-2"/>
      </top>
      <bottom style="thin">
        <color theme="0" tint="-4.7486800744651635E-2"/>
      </bottom>
      <diagonal/>
    </border>
    <border>
      <left/>
      <right/>
      <top style="thin">
        <color theme="0" tint="-4.7486800744651635E-2"/>
      </top>
      <bottom style="thin">
        <color theme="0" tint="-4.7486800744651635E-2"/>
      </bottom>
      <diagonal/>
    </border>
    <border>
      <left/>
      <right style="thin">
        <color theme="0" tint="-0.14731284524063845"/>
      </right>
      <top style="thin">
        <color theme="0" tint="-4.7486800744651635E-2"/>
      </top>
      <bottom style="thin">
        <color theme="0" tint="-4.7486800744651635E-2"/>
      </bottom>
      <diagonal/>
    </border>
    <border>
      <left style="thin">
        <color rgb="FFD9D9D9"/>
      </left>
      <right/>
      <top style="thin">
        <color rgb="FFF3F3F3"/>
      </top>
      <bottom style="thin">
        <color rgb="FFF3F3F3"/>
      </bottom>
      <diagonal/>
    </border>
    <border>
      <left/>
      <right style="thin">
        <color theme="0" tint="-0.14737388225959044"/>
      </right>
      <top style="thin">
        <color theme="0" tint="-4.7486800744651635E-2"/>
      </top>
      <bottom style="thin">
        <color theme="0" tint="-0.14746543778801843"/>
      </bottom>
      <diagonal/>
    </border>
    <border>
      <left/>
      <right style="thin">
        <color theme="0" tint="-0.14734336375011445"/>
      </right>
      <top style="thin">
        <color theme="0" tint="-4.7486800744651635E-2"/>
      </top>
      <bottom style="thin">
        <color theme="0" tint="-0.14746543778801843"/>
      </bottom>
      <diagonal/>
    </border>
    <border>
      <left style="thin">
        <color theme="0" tint="-0.14734336375011445"/>
      </left>
      <right/>
      <top style="thin">
        <color theme="0" tint="-4.7486800744651635E-2"/>
      </top>
      <bottom style="thin">
        <color theme="0" tint="-0.14746543778801843"/>
      </bottom>
      <diagonal/>
    </border>
    <border>
      <left/>
      <right/>
      <top style="thin">
        <color theme="0" tint="-4.7486800744651635E-2"/>
      </top>
      <bottom style="thin">
        <color theme="0" tint="-0.14746543778801843"/>
      </bottom>
      <diagonal/>
    </border>
    <border>
      <left/>
      <right style="thin">
        <color theme="0" tint="-0.14731284524063845"/>
      </right>
      <top style="thin">
        <color theme="0" tint="-4.7486800744651635E-2"/>
      </top>
      <bottom style="thin">
        <color theme="0" tint="-0.14746543778801843"/>
      </bottom>
      <diagonal/>
    </border>
    <border>
      <left style="thin">
        <color rgb="FFD9D9D9"/>
      </left>
      <right/>
      <top style="thin">
        <color rgb="FFF3F3F3"/>
      </top>
      <bottom style="thin">
        <color rgb="FFD9D9D9"/>
      </bottom>
      <diagonal/>
    </border>
    <border>
      <left/>
      <right style="thin">
        <color theme="0" tint="-0.14746543778801843"/>
      </right>
      <top style="thin">
        <color theme="0" tint="-0.14740440076906644"/>
      </top>
      <bottom style="thin">
        <color theme="0" tint="-0.14740440076906644"/>
      </bottom>
      <diagonal/>
    </border>
    <border>
      <left style="thin">
        <color theme="0" tint="-0.14746543778801843"/>
      </left>
      <right/>
      <top style="thin">
        <color theme="0" tint="-0.14740440076906644"/>
      </top>
      <bottom style="thin">
        <color theme="0" tint="-0.14740440076906644"/>
      </bottom>
      <diagonal/>
    </border>
    <border>
      <left/>
      <right style="thin">
        <color theme="0" tint="-0.14743491927854244"/>
      </right>
      <top style="thin">
        <color theme="0" tint="-0.14740440076906644"/>
      </top>
      <bottom style="thin">
        <color theme="0" tint="-0.14740440076906644"/>
      </bottom>
      <diagonal/>
    </border>
    <border>
      <left style="thin">
        <color theme="0" tint="-0.14743491927854244"/>
      </left>
      <right/>
      <top style="thin">
        <color theme="0" tint="-0.14740440076906644"/>
      </top>
      <bottom style="thin">
        <color theme="0" tint="-0.14740440076906644"/>
      </bottom>
      <diagonal/>
    </border>
    <border>
      <left/>
      <right style="thin">
        <color theme="0" tint="-0.14746543778801843"/>
      </right>
      <top style="thin">
        <color theme="0" tint="-0.14740440076906644"/>
      </top>
      <bottom style="thin">
        <color theme="0" tint="-4.7486800744651635E-2"/>
      </bottom>
      <diagonal/>
    </border>
    <border>
      <left style="thin">
        <color theme="0" tint="-0.14746543778801843"/>
      </left>
      <right/>
      <top style="thin">
        <color theme="0" tint="-0.14740440076906644"/>
      </top>
      <bottom style="thin">
        <color theme="0" tint="-4.7486800744651635E-2"/>
      </bottom>
      <diagonal/>
    </border>
    <border>
      <left/>
      <right style="thin">
        <color theme="0" tint="-0.14743491927854244"/>
      </right>
      <top style="thin">
        <color theme="0" tint="-0.14740440076906644"/>
      </top>
      <bottom style="thin">
        <color theme="0" tint="-4.7486800744651635E-2"/>
      </bottom>
      <diagonal/>
    </border>
    <border>
      <left/>
      <right style="thin">
        <color theme="0" tint="-0.14746543778801843"/>
      </right>
      <top style="thin">
        <color theme="0" tint="-4.7486800744651635E-2"/>
      </top>
      <bottom style="thin">
        <color theme="0" tint="-4.7486800744651635E-2"/>
      </bottom>
      <diagonal/>
    </border>
    <border>
      <left style="thin">
        <color theme="0" tint="-0.14746543778801843"/>
      </left>
      <right/>
      <top style="thin">
        <color theme="0" tint="-4.7486800744651635E-2"/>
      </top>
      <bottom style="thin">
        <color theme="0" tint="-4.7486800744651635E-2"/>
      </bottom>
      <diagonal/>
    </border>
    <border>
      <left/>
      <right style="thin">
        <color theme="0" tint="-0.14743491927854244"/>
      </right>
      <top style="thin">
        <color theme="0" tint="-4.7486800744651635E-2"/>
      </top>
      <bottom style="thin">
        <color theme="0" tint="-4.7486800744651635E-2"/>
      </bottom>
      <diagonal/>
    </border>
    <border>
      <left/>
      <right style="thin">
        <color theme="0" tint="-0.14737388225959044"/>
      </right>
      <top style="thin">
        <color theme="0" tint="-4.7486800744651635E-2"/>
      </top>
      <bottom style="thin">
        <color theme="0" tint="-0.14740440076906644"/>
      </bottom>
      <diagonal/>
    </border>
    <border>
      <left/>
      <right style="thin">
        <color theme="0" tint="-0.14746543778801843"/>
      </right>
      <top style="thin">
        <color theme="0" tint="-4.7486800744651635E-2"/>
      </top>
      <bottom style="thin">
        <color theme="0" tint="-0.14740440076906644"/>
      </bottom>
      <diagonal/>
    </border>
    <border>
      <left style="thin">
        <color theme="0" tint="-0.14746543778801843"/>
      </left>
      <right/>
      <top style="thin">
        <color theme="0" tint="-4.7486800744651635E-2"/>
      </top>
      <bottom style="thin">
        <color theme="0" tint="-0.14740440076906644"/>
      </bottom>
      <diagonal/>
    </border>
    <border>
      <left/>
      <right/>
      <top style="thin">
        <color theme="0" tint="-4.7486800744651635E-2"/>
      </top>
      <bottom style="thin">
        <color theme="0" tint="-0.14740440076906644"/>
      </bottom>
      <diagonal/>
    </border>
    <border>
      <left/>
      <right style="thin">
        <color theme="0" tint="-0.14743491927854244"/>
      </right>
      <top style="thin">
        <color theme="0" tint="-4.7486800744651635E-2"/>
      </top>
      <bottom style="thin">
        <color theme="0" tint="-0.14740440076906644"/>
      </bottom>
      <diagonal/>
    </border>
    <border>
      <left/>
      <right style="thin">
        <color theme="0" tint="-0.14746543778801843"/>
      </right>
      <top style="thin">
        <color theme="0" tint="-4.7486800744651635E-2"/>
      </top>
      <bottom style="thin">
        <color theme="0" tint="-0.14746543778801843"/>
      </bottom>
      <diagonal/>
    </border>
    <border>
      <left/>
      <right style="thin">
        <color theme="0" tint="-0.14465773491622669"/>
      </right>
      <top style="thin">
        <color theme="0" tint="-0.14468825342570268"/>
      </top>
      <bottom style="thin">
        <color theme="0" tint="-0.14468825342570268"/>
      </bottom>
      <diagonal/>
    </border>
    <border>
      <left/>
      <right style="thin">
        <color theme="0" tint="-0.14462721640675069"/>
      </right>
      <top style="thin">
        <color theme="0" tint="-0.14468825342570268"/>
      </top>
      <bottom style="thin">
        <color theme="0" tint="-0.14468825342570268"/>
      </bottom>
      <diagonal/>
    </border>
    <border>
      <left style="thin">
        <color theme="0" tint="-0.14462721640675069"/>
      </left>
      <right/>
      <top style="thin">
        <color theme="0" tint="-0.14468825342570268"/>
      </top>
      <bottom style="thin">
        <color theme="0" tint="-0.14468825342570268"/>
      </bottom>
      <diagonal/>
    </border>
    <border>
      <left/>
      <right/>
      <top style="thin">
        <color theme="0" tint="-0.14468825342570268"/>
      </top>
      <bottom style="thin">
        <color theme="0" tint="-0.14468825342570268"/>
      </bottom>
      <diagonal/>
    </border>
    <border>
      <left/>
      <right style="thin">
        <color theme="0" tint="-0.1445966978972747"/>
      </right>
      <top style="thin">
        <color theme="0" tint="-0.14468825342570268"/>
      </top>
      <bottom style="thin">
        <color theme="0" tint="-0.14468825342570268"/>
      </bottom>
      <diagonal/>
    </border>
    <border>
      <left style="thin">
        <color theme="0" tint="-0.1445966978972747"/>
      </left>
      <right/>
      <top style="thin">
        <color theme="0" tint="-0.14468825342570268"/>
      </top>
      <bottom style="thin">
        <color theme="0" tint="-0.14468825342570268"/>
      </bottom>
      <diagonal/>
    </border>
    <border>
      <left/>
      <right style="thin">
        <color theme="0" tint="-0.1445661793877987"/>
      </right>
      <top style="thin">
        <color theme="0" tint="-0.14468825342570268"/>
      </top>
      <bottom style="thin">
        <color theme="0" tint="-0.14468825342570268"/>
      </bottom>
      <diagonal/>
    </border>
    <border>
      <left/>
      <right style="thin">
        <color theme="0" tint="-0.14465773491622669"/>
      </right>
      <top style="thin">
        <color theme="0" tint="-0.14468825342570268"/>
      </top>
      <bottom style="thin">
        <color theme="0" tint="-4.4709616382335886E-2"/>
      </bottom>
      <diagonal/>
    </border>
    <border>
      <left/>
      <right style="thin">
        <color theme="0" tint="-0.14462721640675069"/>
      </right>
      <top style="thin">
        <color theme="0" tint="-0.14468825342570268"/>
      </top>
      <bottom style="thin">
        <color theme="0" tint="-4.4709616382335886E-2"/>
      </bottom>
      <diagonal/>
    </border>
    <border>
      <left style="thin">
        <color theme="0" tint="-0.14462721640675069"/>
      </left>
      <right/>
      <top style="thin">
        <color theme="0" tint="-0.14468825342570268"/>
      </top>
      <bottom style="thin">
        <color theme="0" tint="-4.4709616382335886E-2"/>
      </bottom>
      <diagonal/>
    </border>
    <border>
      <left/>
      <right/>
      <top style="thin">
        <color theme="0" tint="-0.14468825342570268"/>
      </top>
      <bottom style="thin">
        <color theme="0" tint="-4.4709616382335886E-2"/>
      </bottom>
      <diagonal/>
    </border>
    <border>
      <left/>
      <right style="thin">
        <color theme="0" tint="-0.1445966978972747"/>
      </right>
      <top style="thin">
        <color theme="0" tint="-0.14468825342570268"/>
      </top>
      <bottom style="thin">
        <color theme="0" tint="-4.4709616382335886E-2"/>
      </bottom>
      <diagonal/>
    </border>
    <border>
      <left style="thin">
        <color theme="0" tint="-0.1445966978972747"/>
      </left>
      <right/>
      <top style="thin">
        <color theme="0" tint="-0.14468825342570268"/>
      </top>
      <bottom style="thin">
        <color theme="0" tint="-4.4709616382335886E-2"/>
      </bottom>
      <diagonal/>
    </border>
    <border>
      <left/>
      <right style="thin">
        <color theme="0" tint="-0.1445661793877987"/>
      </right>
      <top style="thin">
        <color theme="0" tint="-0.14468825342570268"/>
      </top>
      <bottom style="thin">
        <color theme="0" tint="-4.4709616382335886E-2"/>
      </bottom>
      <diagonal/>
    </border>
    <border>
      <left/>
      <right style="thin">
        <color theme="0" tint="-0.14465773491622669"/>
      </right>
      <top style="thin">
        <color theme="0" tint="-4.4709616382335886E-2"/>
      </top>
      <bottom style="thin">
        <color theme="0" tint="-4.4709616382335886E-2"/>
      </bottom>
      <diagonal/>
    </border>
    <border>
      <left/>
      <right style="thin">
        <color theme="0" tint="-0.14462721640675069"/>
      </right>
      <top style="thin">
        <color theme="0" tint="-4.4709616382335886E-2"/>
      </top>
      <bottom style="thin">
        <color theme="0" tint="-4.4709616382335886E-2"/>
      </bottom>
      <diagonal/>
    </border>
    <border>
      <left style="thin">
        <color theme="0" tint="-0.14462721640675069"/>
      </left>
      <right/>
      <top style="thin">
        <color theme="0" tint="-4.4709616382335886E-2"/>
      </top>
      <bottom style="thin">
        <color theme="0" tint="-4.4709616382335886E-2"/>
      </bottom>
      <diagonal/>
    </border>
    <border>
      <left/>
      <right/>
      <top style="thin">
        <color theme="0" tint="-4.4709616382335886E-2"/>
      </top>
      <bottom style="thin">
        <color theme="0" tint="-4.4709616382335886E-2"/>
      </bottom>
      <diagonal/>
    </border>
    <border>
      <left/>
      <right style="thin">
        <color theme="0" tint="-0.1445966978972747"/>
      </right>
      <top style="thin">
        <color theme="0" tint="-4.4709616382335886E-2"/>
      </top>
      <bottom style="thin">
        <color theme="0" tint="-4.4709616382335886E-2"/>
      </bottom>
      <diagonal/>
    </border>
    <border>
      <left style="thin">
        <color theme="0" tint="-0.1445966978972747"/>
      </left>
      <right/>
      <top style="thin">
        <color theme="0" tint="-4.4709616382335886E-2"/>
      </top>
      <bottom style="thin">
        <color theme="0" tint="-4.4709616382335886E-2"/>
      </bottom>
      <diagonal/>
    </border>
    <border>
      <left/>
      <right style="thin">
        <color theme="0" tint="-0.1445661793877987"/>
      </right>
      <top style="thin">
        <color theme="0" tint="-4.4709616382335886E-2"/>
      </top>
      <bottom style="thin">
        <color theme="0" tint="-4.4709616382335886E-2"/>
      </bottom>
      <diagonal/>
    </border>
    <border>
      <left/>
      <right style="thin">
        <color theme="0" tint="-0.14465773491622669"/>
      </right>
      <top style="thin">
        <color theme="0" tint="-4.4709616382335886E-2"/>
      </top>
      <bottom style="thin">
        <color theme="0" tint="-0.14468825342570268"/>
      </bottom>
      <diagonal/>
    </border>
    <border>
      <left/>
      <right style="thin">
        <color theme="0" tint="-0.14462721640675069"/>
      </right>
      <top style="thin">
        <color theme="0" tint="-4.4709616382335886E-2"/>
      </top>
      <bottom style="thin">
        <color theme="0" tint="-0.14468825342570268"/>
      </bottom>
      <diagonal/>
    </border>
    <border>
      <left style="thin">
        <color theme="0" tint="-0.14462721640675069"/>
      </left>
      <right/>
      <top style="thin">
        <color theme="0" tint="-4.4709616382335886E-2"/>
      </top>
      <bottom style="thin">
        <color theme="0" tint="-0.14468825342570268"/>
      </bottom>
      <diagonal/>
    </border>
    <border>
      <left/>
      <right/>
      <top style="thin">
        <color theme="0" tint="-4.4709616382335886E-2"/>
      </top>
      <bottom style="thin">
        <color theme="0" tint="-0.14468825342570268"/>
      </bottom>
      <diagonal/>
    </border>
    <border>
      <left/>
      <right style="thin">
        <color theme="0" tint="-0.1445966978972747"/>
      </right>
      <top style="thin">
        <color theme="0" tint="-4.4709616382335886E-2"/>
      </top>
      <bottom style="thin">
        <color theme="0" tint="-0.14468825342570268"/>
      </bottom>
      <diagonal/>
    </border>
    <border>
      <left style="thin">
        <color theme="0" tint="-0.1445966978972747"/>
      </left>
      <right/>
      <top style="thin">
        <color theme="0" tint="-4.4709616382335886E-2"/>
      </top>
      <bottom style="thin">
        <color theme="0" tint="-0.14468825342570268"/>
      </bottom>
      <diagonal/>
    </border>
    <border>
      <left/>
      <right style="thin">
        <color theme="0" tint="-0.1445661793877987"/>
      </right>
      <top style="thin">
        <color theme="0" tint="-4.4709616382335886E-2"/>
      </top>
      <bottom style="thin">
        <color theme="0" tint="-0.14468825342570268"/>
      </bottom>
      <diagonal/>
    </border>
    <border>
      <left/>
      <right style="thin">
        <color theme="0" tint="-0.14716025269325847"/>
      </right>
      <top style="thin">
        <color theme="0" tint="-0.14716025269325847"/>
      </top>
      <bottom style="thin">
        <color theme="0" tint="-0.14716025269325847"/>
      </bottom>
      <diagonal/>
    </border>
    <border>
      <left/>
      <right style="thin">
        <color theme="0" tint="-0.14712973418378247"/>
      </right>
      <top style="thin">
        <color theme="0" tint="-0.14716025269325847"/>
      </top>
      <bottom style="thin">
        <color theme="0" tint="-0.14716025269325847"/>
      </bottom>
      <diagonal/>
    </border>
    <border>
      <left style="thin">
        <color theme="0" tint="-0.14712973418378247"/>
      </left>
      <right/>
      <top style="thin">
        <color theme="0" tint="-0.14716025269325847"/>
      </top>
      <bottom style="thin">
        <color theme="0" tint="-0.14716025269325847"/>
      </bottom>
      <diagonal/>
    </border>
    <border>
      <left/>
      <right/>
      <top style="thin">
        <color theme="0" tint="-0.14716025269325847"/>
      </top>
      <bottom style="thin">
        <color theme="0" tint="-0.14716025269325847"/>
      </bottom>
      <diagonal/>
    </border>
    <border>
      <left/>
      <right style="thin">
        <color theme="0" tint="-0.14709921567430648"/>
      </right>
      <top style="thin">
        <color theme="0" tint="-0.14716025269325847"/>
      </top>
      <bottom style="thin">
        <color theme="0" tint="-0.14716025269325847"/>
      </bottom>
      <diagonal/>
    </border>
    <border>
      <left style="thin">
        <color theme="0" tint="-0.14709921567430648"/>
      </left>
      <right/>
      <top style="thin">
        <color theme="0" tint="-0.14716025269325847"/>
      </top>
      <bottom style="thin">
        <color theme="0" tint="-0.14716025269325847"/>
      </bottom>
      <diagonal/>
    </border>
    <border>
      <left/>
      <right style="thin">
        <color theme="0" tint="-0.14706869716483048"/>
      </right>
      <top style="thin">
        <color theme="0" tint="-0.14716025269325847"/>
      </top>
      <bottom style="thin">
        <color theme="0" tint="-0.14716025269325847"/>
      </bottom>
      <diagonal/>
    </border>
    <border>
      <left/>
      <right style="thin">
        <color rgb="FFD9D9D9"/>
      </right>
      <top style="thin">
        <color rgb="FFD9D9D9"/>
      </top>
      <bottom style="thin">
        <color rgb="FFF3F3F3"/>
      </bottom>
      <diagonal/>
    </border>
    <border>
      <left/>
      <right/>
      <top style="thin">
        <color rgb="FFD9D9D9"/>
      </top>
      <bottom style="thin">
        <color rgb="FFF3F3F3"/>
      </bottom>
      <diagonal/>
    </border>
    <border>
      <left/>
      <right style="thin">
        <color theme="0" tint="-0.14716025269325847"/>
      </right>
      <top style="thin">
        <color theme="0" tint="-4.693746757408368E-2"/>
      </top>
      <bottom style="thin">
        <color theme="0" tint="-4.693746757408368E-2"/>
      </bottom>
      <diagonal/>
    </border>
    <border>
      <left/>
      <right style="thin">
        <color theme="0" tint="-0.14712973418378247"/>
      </right>
      <top style="thin">
        <color theme="0" tint="-4.693746757408368E-2"/>
      </top>
      <bottom style="thin">
        <color theme="0" tint="-4.693746757408368E-2"/>
      </bottom>
      <diagonal/>
    </border>
    <border>
      <left style="thin">
        <color theme="0" tint="-0.14712973418378247"/>
      </left>
      <right/>
      <top style="thin">
        <color theme="0" tint="-4.693746757408368E-2"/>
      </top>
      <bottom style="thin">
        <color theme="0" tint="-4.693746757408368E-2"/>
      </bottom>
      <diagonal/>
    </border>
    <border>
      <left/>
      <right/>
      <top style="thin">
        <color theme="0" tint="-4.693746757408368E-2"/>
      </top>
      <bottom style="thin">
        <color theme="0" tint="-4.693746757408368E-2"/>
      </bottom>
      <diagonal/>
    </border>
    <border>
      <left/>
      <right style="thin">
        <color theme="0" tint="-0.14709921567430648"/>
      </right>
      <top style="thin">
        <color theme="0" tint="-4.693746757408368E-2"/>
      </top>
      <bottom style="thin">
        <color theme="0" tint="-4.693746757408368E-2"/>
      </bottom>
      <diagonal/>
    </border>
    <border>
      <left style="thin">
        <color theme="0" tint="-0.14709921567430648"/>
      </left>
      <right/>
      <top style="thin">
        <color theme="0" tint="-4.693746757408368E-2"/>
      </top>
      <bottom style="thin">
        <color theme="0" tint="-4.693746757408368E-2"/>
      </bottom>
      <diagonal/>
    </border>
    <border>
      <left/>
      <right style="thin">
        <color theme="0" tint="-0.14706869716483048"/>
      </right>
      <top style="thin">
        <color theme="0" tint="-4.693746757408368E-2"/>
      </top>
      <bottom style="thin">
        <color theme="0" tint="-4.693746757408368E-2"/>
      </bottom>
      <diagonal/>
    </border>
    <border>
      <left/>
      <right style="thin">
        <color theme="0" tint="-0.14716025269325847"/>
      </right>
      <top style="thin">
        <color theme="0" tint="-4.693746757408368E-2"/>
      </top>
      <bottom style="thin">
        <color theme="0" tint="-0.14725180822168646"/>
      </bottom>
      <diagonal/>
    </border>
    <border>
      <left/>
      <right style="thin">
        <color theme="0" tint="-0.14712973418378247"/>
      </right>
      <top style="thin">
        <color theme="0" tint="-4.693746757408368E-2"/>
      </top>
      <bottom style="thin">
        <color theme="0" tint="-0.14725180822168646"/>
      </bottom>
      <diagonal/>
    </border>
    <border>
      <left style="thin">
        <color theme="0" tint="-0.14712973418378247"/>
      </left>
      <right/>
      <top style="thin">
        <color theme="0" tint="-4.693746757408368E-2"/>
      </top>
      <bottom style="thin">
        <color theme="0" tint="-0.14725180822168646"/>
      </bottom>
      <diagonal/>
    </border>
    <border>
      <left/>
      <right/>
      <top style="thin">
        <color theme="0" tint="-4.693746757408368E-2"/>
      </top>
      <bottom style="thin">
        <color theme="0" tint="-0.14725180822168646"/>
      </bottom>
      <diagonal/>
    </border>
    <border>
      <left/>
      <right style="thin">
        <color theme="0" tint="-0.14709921567430648"/>
      </right>
      <top style="thin">
        <color theme="0" tint="-4.693746757408368E-2"/>
      </top>
      <bottom style="thin">
        <color theme="0" tint="-0.14725180822168646"/>
      </bottom>
      <diagonal/>
    </border>
    <border>
      <left style="thin">
        <color theme="0" tint="-0.14709921567430648"/>
      </left>
      <right/>
      <top style="thin">
        <color theme="0" tint="-4.693746757408368E-2"/>
      </top>
      <bottom style="thin">
        <color theme="0" tint="-0.14725180822168646"/>
      </bottom>
      <diagonal/>
    </border>
    <border>
      <left/>
      <right style="thin">
        <color theme="0" tint="-0.14706869716483048"/>
      </right>
      <top style="thin">
        <color theme="0" tint="-4.693746757408368E-2"/>
      </top>
      <bottom style="thin">
        <color theme="0" tint="-0.14725180822168646"/>
      </bottom>
      <diagonal/>
    </border>
    <border>
      <left/>
      <right/>
      <top/>
      <bottom style="thin">
        <color theme="0" tint="-0.14716025269325847"/>
      </bottom>
      <diagonal/>
    </border>
    <border>
      <left/>
      <right style="thin">
        <color theme="0" tint="-0.14716025269325847"/>
      </right>
      <top style="thin">
        <color theme="0" tint="-4.693746757408368E-2"/>
      </top>
      <bottom style="thin">
        <color theme="0" tint="-0.14716025269325847"/>
      </bottom>
      <diagonal/>
    </border>
    <border>
      <left/>
      <right style="thin">
        <color theme="0" tint="-0.14712973418378247"/>
      </right>
      <top style="thin">
        <color theme="0" tint="-4.693746757408368E-2"/>
      </top>
      <bottom style="thin">
        <color theme="0" tint="-0.14716025269325847"/>
      </bottom>
      <diagonal/>
    </border>
    <border>
      <left style="thin">
        <color theme="0" tint="-0.14712973418378247"/>
      </left>
      <right/>
      <top style="thin">
        <color theme="0" tint="-4.693746757408368E-2"/>
      </top>
      <bottom style="thin">
        <color theme="0" tint="-0.14716025269325847"/>
      </bottom>
      <diagonal/>
    </border>
    <border>
      <left/>
      <right/>
      <top style="thin">
        <color theme="0" tint="-4.693746757408368E-2"/>
      </top>
      <bottom style="thin">
        <color theme="0" tint="-0.14716025269325847"/>
      </bottom>
      <diagonal/>
    </border>
    <border>
      <left/>
      <right style="thin">
        <color theme="0" tint="-0.14709921567430648"/>
      </right>
      <top style="thin">
        <color theme="0" tint="-4.693746757408368E-2"/>
      </top>
      <bottom style="thin">
        <color theme="0" tint="-0.14716025269325847"/>
      </bottom>
      <diagonal/>
    </border>
    <border>
      <left style="thin">
        <color theme="0" tint="-0.14709921567430648"/>
      </left>
      <right/>
      <top style="thin">
        <color theme="0" tint="-4.693746757408368E-2"/>
      </top>
      <bottom style="thin">
        <color theme="0" tint="-0.14716025269325847"/>
      </bottom>
      <diagonal/>
    </border>
    <border>
      <left/>
      <right style="thin">
        <color theme="0" tint="-0.14825891903439437"/>
      </right>
      <top style="thin">
        <color theme="0" tint="-0.14825891903439437"/>
      </top>
      <bottom style="thin">
        <color theme="0" tint="-0.14825891903439437"/>
      </bottom>
      <diagonal/>
    </border>
    <border>
      <left style="thin">
        <color theme="0" tint="-0.14825891903439437"/>
      </left>
      <right/>
      <top style="thin">
        <color theme="0" tint="-0.14825891903439437"/>
      </top>
      <bottom style="thin">
        <color theme="0" tint="-0.14825891903439437"/>
      </bottom>
      <diagonal/>
    </border>
    <border>
      <left/>
      <right/>
      <top style="thin">
        <color theme="0" tint="-0.14825891903439437"/>
      </top>
      <bottom style="thin">
        <color theme="0" tint="-0.14825891903439437"/>
      </bottom>
      <diagonal/>
    </border>
    <border>
      <left style="thin">
        <color theme="0" tint="-4.6784875026703698E-2"/>
      </left>
      <right style="thin">
        <color theme="0" tint="-0.14825891903439437"/>
      </right>
      <top style="thin">
        <color theme="0" tint="-0.14825891903439437"/>
      </top>
      <bottom style="thin">
        <color theme="0" tint="-0.14825891903439437"/>
      </bottom>
      <diagonal/>
    </border>
    <border>
      <left style="thin">
        <color theme="0" tint="-4.6784875026703698E-2"/>
      </left>
      <right/>
      <top style="thin">
        <color theme="0" tint="-0.14825891903439437"/>
      </top>
      <bottom style="thin">
        <color theme="0" tint="-0.14825891903439437"/>
      </bottom>
      <diagonal/>
    </border>
    <border>
      <left style="thin">
        <color rgb="FFD9D9D9"/>
      </left>
      <right style="thin">
        <color rgb="FFF3F3F3"/>
      </right>
      <top style="thin">
        <color rgb="FFD9D9D9"/>
      </top>
      <bottom style="thin">
        <color rgb="FFF2F2F2"/>
      </bottom>
      <diagonal/>
    </border>
    <border>
      <left style="thin">
        <color rgb="FFF3F3F3"/>
      </left>
      <right style="thin">
        <color rgb="FFD9D9D9"/>
      </right>
      <top style="thin">
        <color rgb="FFD9D9D9"/>
      </top>
      <bottom style="thin">
        <color rgb="FFF2F2F2"/>
      </bottom>
      <diagonal/>
    </border>
    <border>
      <left style="thin">
        <color rgb="FFF3F3F3"/>
      </left>
      <right/>
      <top style="thin">
        <color rgb="FFD9D9D9"/>
      </top>
      <bottom style="thin">
        <color rgb="FFF3F3F3"/>
      </bottom>
      <diagonal/>
    </border>
    <border>
      <left/>
      <right style="thin">
        <color theme="0" tint="-0.14825891903439437"/>
      </right>
      <top style="thin">
        <color theme="0" tint="-4.8005615405743586E-2"/>
      </top>
      <bottom style="thin">
        <color theme="0" tint="-4.8005615405743586E-2"/>
      </bottom>
      <diagonal/>
    </border>
    <border>
      <left style="thin">
        <color rgb="FFD9D9D9"/>
      </left>
      <right style="thin">
        <color rgb="FFF3F3F3"/>
      </right>
      <top style="thin">
        <color rgb="FFF2F2F2"/>
      </top>
      <bottom style="thin">
        <color rgb="FFF2F2F2"/>
      </bottom>
      <diagonal/>
    </border>
    <border>
      <left style="thin">
        <color theme="0" tint="-4.791405987731559E-2"/>
      </left>
      <right style="thin">
        <color theme="0" tint="-0.14938810388500626"/>
      </right>
      <top style="thin">
        <color theme="0" tint="-4.9134800256355478E-2"/>
      </top>
      <bottom style="thin">
        <color theme="0" tint="-4.9134800256355478E-2"/>
      </bottom>
      <diagonal/>
    </border>
    <border>
      <left style="thin">
        <color theme="0" tint="-4.6784875026703698E-2"/>
      </left>
      <right/>
      <top style="thin">
        <color theme="0" tint="-4.8005615405743586E-2"/>
      </top>
      <bottom style="thin">
        <color theme="0" tint="-4.8005615405743586E-2"/>
      </bottom>
      <diagonal/>
    </border>
    <border>
      <left/>
      <right style="thin">
        <color rgb="FFD9D9D9"/>
      </right>
      <top style="thin">
        <color rgb="FFF3F3F3"/>
      </top>
      <bottom style="thin">
        <color rgb="FFD9D9D9"/>
      </bottom>
      <diagonal/>
    </border>
    <border>
      <left style="thin">
        <color rgb="FFD9D9D9"/>
      </left>
      <right style="thin">
        <color rgb="FFF3F3F3"/>
      </right>
      <top style="thin">
        <color rgb="FFF2F2F2"/>
      </top>
      <bottom style="thin">
        <color rgb="FFD9D9D9"/>
      </bottom>
      <diagonal/>
    </border>
    <border>
      <left style="thin">
        <color rgb="FFF3F3F3"/>
      </left>
      <right style="thin">
        <color rgb="FFD9D9D9"/>
      </right>
      <top style="thin">
        <color rgb="FFF2F2F2"/>
      </top>
      <bottom style="thin">
        <color rgb="FFD9D9D9"/>
      </bottom>
      <diagonal/>
    </border>
    <border>
      <left style="thin">
        <color rgb="FFF3F3F3"/>
      </left>
      <right/>
      <top style="thin">
        <color rgb="FFF3F3F3"/>
      </top>
      <bottom style="thin">
        <color rgb="FFD9D9D9"/>
      </bottom>
      <diagonal/>
    </border>
    <border>
      <left style="thin">
        <color theme="0" tint="-4.791405987731559E-2"/>
      </left>
      <right style="thin">
        <color theme="0" tint="-0.14938810388500626"/>
      </right>
      <top style="thin">
        <color theme="0" tint="-0.14938810388500626"/>
      </top>
      <bottom style="thin">
        <color theme="0" tint="-0.14938810388500626"/>
      </bottom>
      <diagonal/>
    </border>
    <border>
      <left style="thin">
        <color theme="0" tint="-4.6784875026703698E-2"/>
      </left>
      <right style="thin">
        <color theme="0" tint="-0.14825891903439437"/>
      </right>
      <top style="thin">
        <color theme="0" tint="-4.8005615405743586E-2"/>
      </top>
      <bottom style="thin">
        <color theme="0" tint="-4.8005615405743586E-2"/>
      </bottom>
      <diagonal/>
    </border>
    <border>
      <left style="thin">
        <color theme="0" tint="-0.14825891903439437"/>
      </left>
      <right style="thin">
        <color theme="0" tint="-4.6784875026703698E-2"/>
      </right>
      <top style="thin">
        <color theme="0" tint="-4.8005615405743586E-2"/>
      </top>
      <bottom style="thin">
        <color theme="0" tint="-4.8005615405743586E-2"/>
      </bottom>
      <diagonal/>
    </border>
    <border>
      <left style="thin">
        <color theme="0" tint="-0.14825891903439437"/>
      </left>
      <right style="thin">
        <color theme="0" tint="-4.6784875026703698E-2"/>
      </right>
      <top style="thin">
        <color theme="0" tint="-0.14825891903439437"/>
      </top>
      <bottom style="thin">
        <color theme="0" tint="-0.14825891903439437"/>
      </bottom>
      <diagonal/>
    </border>
    <border>
      <left/>
      <right style="thin">
        <color theme="0" tint="-0.14825891903439437"/>
      </right>
      <top style="thin">
        <color theme="0" tint="-4.8005615405743586E-2"/>
      </top>
      <bottom style="thin">
        <color theme="0" tint="-0.14825891903439437"/>
      </bottom>
      <diagonal/>
    </border>
    <border>
      <left style="thin">
        <color theme="0" tint="-4.6784875026703698E-2"/>
      </left>
      <right style="thin">
        <color theme="0" tint="-0.14825891903439437"/>
      </right>
      <top style="thin">
        <color theme="0" tint="-4.8005615405743586E-2"/>
      </top>
      <bottom style="thin">
        <color theme="0" tint="-0.14825891903439437"/>
      </bottom>
      <diagonal/>
    </border>
    <border>
      <left style="thin">
        <color theme="0" tint="-4.6784875026703698E-2"/>
      </left>
      <right/>
      <top style="thin">
        <color theme="0" tint="-4.8005615405743586E-2"/>
      </top>
      <bottom style="thin">
        <color theme="0" tint="-0.14825891903439437"/>
      </bottom>
      <diagonal/>
    </border>
    <border>
      <left/>
      <right style="thin">
        <color theme="0" tint="-0.14700766014587849"/>
      </right>
      <top style="thin">
        <color theme="0" tint="-0.14700766014587849"/>
      </top>
      <bottom style="thin">
        <color theme="0" tint="-0.14700766014587849"/>
      </bottom>
      <diagonal/>
    </border>
    <border>
      <left style="thin">
        <color theme="0" tint="-0.14700766014587849"/>
      </left>
      <right/>
      <top style="thin">
        <color theme="0" tint="-0.14700766014587849"/>
      </top>
      <bottom style="thin">
        <color theme="0" tint="-0.14700766014587849"/>
      </bottom>
      <diagonal/>
    </border>
    <border>
      <left/>
      <right/>
      <top style="thin">
        <color theme="0" tint="-0.14700766014587849"/>
      </top>
      <bottom style="thin">
        <color theme="0" tint="-0.14700766014587849"/>
      </bottom>
      <diagonal/>
    </border>
    <border>
      <left/>
      <right style="thin">
        <color theme="0" tint="-0.14700766014587849"/>
      </right>
      <top style="thin">
        <color theme="0" tint="-4.6784875026703698E-2"/>
      </top>
      <bottom style="thin">
        <color theme="0" tint="-4.6784875026703698E-2"/>
      </bottom>
      <diagonal/>
    </border>
    <border>
      <left style="thin">
        <color theme="0" tint="-0.14700766014587849"/>
      </left>
      <right/>
      <top style="thin">
        <color theme="0" tint="-4.6784875026703698E-2"/>
      </top>
      <bottom style="thin">
        <color theme="0" tint="-4.6784875026703698E-2"/>
      </bottom>
      <diagonal/>
    </border>
    <border>
      <left/>
      <right/>
      <top style="thin">
        <color theme="0" tint="-4.6784875026703698E-2"/>
      </top>
      <bottom style="thin">
        <color theme="0" tint="-4.6784875026703698E-2"/>
      </bottom>
      <diagonal/>
    </border>
    <border>
      <left style="thin">
        <color rgb="FFDADADA"/>
      </left>
      <right/>
      <top style="thin">
        <color rgb="FFF3F3F3"/>
      </top>
      <bottom style="thin">
        <color rgb="FFF3F3F3"/>
      </bottom>
      <diagonal/>
    </border>
    <border>
      <left/>
      <right style="thin">
        <color theme="0" tint="-0.14700766014587849"/>
      </right>
      <top style="thin">
        <color theme="0" tint="-4.6784875026703698E-2"/>
      </top>
      <bottom style="thin">
        <color theme="0" tint="-4.5503097628711811E-2"/>
      </bottom>
      <diagonal/>
    </border>
    <border>
      <left style="thin">
        <color theme="0" tint="-0.14700766014587849"/>
      </left>
      <right/>
      <top style="thin">
        <color theme="0" tint="-4.6784875026703698E-2"/>
      </top>
      <bottom style="thin">
        <color theme="0" tint="-4.5503097628711811E-2"/>
      </bottom>
      <diagonal/>
    </border>
    <border>
      <left/>
      <right/>
      <top style="thin">
        <color theme="0" tint="-4.6784875026703698E-2"/>
      </top>
      <bottom style="thin">
        <color theme="0" tint="-4.5503097628711811E-2"/>
      </bottom>
      <diagonal/>
    </border>
    <border>
      <left/>
      <right/>
      <top style="thin">
        <color rgb="FFF3F3F3"/>
      </top>
      <bottom style="thin">
        <color rgb="FFF3F3F3"/>
      </bottom>
      <diagonal/>
    </border>
    <border>
      <left/>
      <right style="thin">
        <color theme="0" tint="-0.14728232673116246"/>
      </right>
      <top style="thin">
        <color theme="0" tint="-0.14728232673116246"/>
      </top>
      <bottom style="thin">
        <color theme="0" tint="-0.14728232673116246"/>
      </bottom>
      <diagonal/>
    </border>
    <border>
      <left style="thin">
        <color theme="0" tint="-0.14728232673116246"/>
      </left>
      <right/>
      <top style="thin">
        <color theme="0" tint="-0.14728232673116246"/>
      </top>
      <bottom style="thin">
        <color theme="0" tint="-0.14728232673116246"/>
      </bottom>
      <diagonal/>
    </border>
    <border>
      <left/>
      <right/>
      <top style="thin">
        <color theme="0" tint="-0.14728232673116246"/>
      </top>
      <bottom style="thin">
        <color theme="0" tint="-0.14728232673116246"/>
      </bottom>
      <diagonal/>
    </border>
    <border>
      <left/>
      <right style="thin">
        <color theme="0" tint="-0.14725180822168646"/>
      </right>
      <top style="thin">
        <color theme="0" tint="-0.14728232673116246"/>
      </top>
      <bottom style="thin">
        <color theme="0" tint="-0.14728232673116246"/>
      </bottom>
      <diagonal/>
    </border>
    <border>
      <left/>
      <right style="thin">
        <color theme="0" tint="-0.14737388225959044"/>
      </right>
      <top style="thin">
        <color theme="0" tint="-0.14737388225959044"/>
      </top>
      <bottom style="thin">
        <color theme="0" tint="-0.14737388225959044"/>
      </bottom>
      <diagonal/>
    </border>
    <border>
      <left/>
      <right/>
      <top style="thin">
        <color rgb="FFF3F3F3"/>
      </top>
      <bottom style="thin">
        <color rgb="FFD9D9D9"/>
      </bottom>
      <diagonal/>
    </border>
    <border>
      <left/>
      <right/>
      <top style="thin">
        <color theme="0" tint="-0.14731284524063845"/>
      </top>
      <bottom style="thin">
        <color theme="0" tint="-0.14731284524063845"/>
      </bottom>
      <diagonal/>
    </border>
    <border>
      <left/>
      <right style="thin">
        <color theme="0" tint="-0.14728232673116246"/>
      </right>
      <top style="thin">
        <color theme="0" tint="-4.7120578630939665E-2"/>
      </top>
      <bottom style="thin">
        <color theme="0" tint="-4.7120578630939665E-2"/>
      </bottom>
      <diagonal/>
    </border>
    <border>
      <left/>
      <right style="thin">
        <color theme="0" tint="-0.14737388225959044"/>
      </right>
      <top style="thin">
        <color theme="0" tint="-4.7212134159367654E-2"/>
      </top>
      <bottom style="thin">
        <color theme="0" tint="-4.7212134159367654E-2"/>
      </bottom>
      <diagonal/>
    </border>
    <border>
      <left style="thin">
        <color theme="0" tint="-0.14728232673116246"/>
      </left>
      <right/>
      <top style="thin">
        <color theme="0" tint="-4.7120578630939665E-2"/>
      </top>
      <bottom style="thin">
        <color theme="0" tint="-4.7120578630939665E-2"/>
      </bottom>
      <diagonal/>
    </border>
    <border>
      <left/>
      <right/>
      <top style="thin">
        <color theme="0" tint="-4.7120578630939665E-2"/>
      </top>
      <bottom style="thin">
        <color theme="0" tint="-4.7120578630939665E-2"/>
      </bottom>
      <diagonal/>
    </border>
    <border>
      <left/>
      <right style="thin">
        <color theme="0" tint="-0.14725180822168646"/>
      </right>
      <top style="thin">
        <color theme="0" tint="-4.7120578630939665E-2"/>
      </top>
      <bottom style="thin">
        <color theme="0" tint="-4.7120578630939665E-2"/>
      </bottom>
      <diagonal/>
    </border>
    <border>
      <left/>
      <right/>
      <top style="thin">
        <color theme="0" tint="-4.7151097140415661E-2"/>
      </top>
      <bottom style="thin">
        <color theme="0" tint="-4.7151097140415661E-2"/>
      </bottom>
      <diagonal/>
    </border>
    <border>
      <left/>
      <right style="thin">
        <color theme="0" tint="-0.14728232673116246"/>
      </right>
      <top style="thin">
        <color theme="0" tint="-4.7120578630939665E-2"/>
      </top>
      <bottom style="thin">
        <color theme="0" tint="-0.14728232673116246"/>
      </bottom>
      <diagonal/>
    </border>
    <border>
      <left/>
      <right style="thin">
        <color theme="0" tint="-0.14737388225959044"/>
      </right>
      <top style="thin">
        <color theme="0" tint="-4.7212134159367654E-2"/>
      </top>
      <bottom style="thin">
        <color theme="0" tint="-0.14737388225959044"/>
      </bottom>
      <diagonal/>
    </border>
    <border>
      <left style="thin">
        <color theme="0" tint="-0.14728232673116246"/>
      </left>
      <right/>
      <top style="thin">
        <color theme="0" tint="-4.7120578630939665E-2"/>
      </top>
      <bottom style="thin">
        <color theme="0" tint="-0.14728232673116246"/>
      </bottom>
      <diagonal/>
    </border>
    <border>
      <left/>
      <right/>
      <top style="thin">
        <color theme="0" tint="-4.7120578630939665E-2"/>
      </top>
      <bottom style="thin">
        <color theme="0" tint="-0.14728232673116246"/>
      </bottom>
      <diagonal/>
    </border>
    <border>
      <left/>
      <right style="thin">
        <color theme="0" tint="-0.14725180822168646"/>
      </right>
      <top style="thin">
        <color theme="0" tint="-4.7120578630939665E-2"/>
      </top>
      <bottom style="thin">
        <color theme="0" tint="-0.14728232673116246"/>
      </bottom>
      <diagonal/>
    </border>
    <border>
      <left/>
      <right/>
      <top style="thin">
        <color theme="0" tint="-4.7151097140415661E-2"/>
      </top>
      <bottom style="thin">
        <color theme="0" tint="-0.14731284524063845"/>
      </bottom>
      <diagonal/>
    </border>
    <border>
      <left/>
      <right/>
      <top/>
      <bottom style="thin">
        <color theme="0" tint="-0.14728232673116246"/>
      </bottom>
      <diagonal/>
    </border>
    <border>
      <left style="thin">
        <color theme="0" tint="-0.14725180822168646"/>
      </left>
      <right/>
      <top style="thin">
        <color theme="0" tint="-0.14728232673116246"/>
      </top>
      <bottom style="thin">
        <color theme="0" tint="-0.14728232673116246"/>
      </bottom>
      <diagonal/>
    </border>
    <border>
      <left/>
      <right style="thin">
        <color theme="0" tint="-0.14722128971221046"/>
      </right>
      <top style="thin">
        <color theme="0" tint="-0.14728232673116246"/>
      </top>
      <bottom style="thin">
        <color theme="0" tint="-0.14728232673116246"/>
      </bottom>
      <diagonal/>
    </border>
    <border>
      <left/>
      <right style="thin">
        <color theme="0" tint="-0.14728232673116246"/>
      </right>
      <top style="thin">
        <color theme="0" tint="-0.14728232673116246"/>
      </top>
      <bottom style="thin">
        <color theme="0" tint="-0.14737388225959044"/>
      </bottom>
      <diagonal/>
    </border>
    <border>
      <left style="thin">
        <color theme="0" tint="-0.14725180822168646"/>
      </left>
      <right/>
      <top style="thin">
        <color theme="0" tint="-0.14728232673116246"/>
      </top>
      <bottom style="thin">
        <color theme="0" tint="-0.14737388225959044"/>
      </bottom>
      <diagonal/>
    </border>
    <border>
      <left/>
      <right/>
      <top style="thin">
        <color theme="0" tint="-0.14728232673116246"/>
      </top>
      <bottom style="thin">
        <color theme="0" tint="-0.14737388225959044"/>
      </bottom>
      <diagonal/>
    </border>
    <border>
      <left/>
      <right style="thin">
        <color theme="0" tint="-0.14725180822168646"/>
      </right>
      <top style="thin">
        <color theme="0" tint="-0.14728232673116246"/>
      </top>
      <bottom style="thin">
        <color theme="0" tint="-0.14737388225959044"/>
      </bottom>
      <diagonal/>
    </border>
    <border>
      <left/>
      <right style="thin">
        <color theme="0" tint="-0.14722128971221046"/>
      </right>
      <top style="thin">
        <color theme="0" tint="-0.14728232673116246"/>
      </top>
      <bottom style="thin">
        <color theme="0" tint="-0.14737388225959044"/>
      </bottom>
      <diagonal/>
    </border>
    <border>
      <left/>
      <right style="thin">
        <color theme="0" tint="-0.14728232673116246"/>
      </right>
      <top style="thin">
        <color theme="0" tint="-4.7090060121463669E-2"/>
      </top>
      <bottom style="thin">
        <color theme="0" tint="-4.7090060121463669E-2"/>
      </bottom>
      <diagonal/>
    </border>
    <border>
      <left/>
      <right style="thin">
        <color rgb="FFD9D9D9"/>
      </right>
      <top style="thin">
        <color rgb="FFF3F3F3"/>
      </top>
      <bottom style="thin">
        <color rgb="FFF3F3F3"/>
      </bottom>
      <diagonal/>
    </border>
    <border>
      <left style="thin">
        <color theme="0" tint="-0.14725180822168646"/>
      </left>
      <right/>
      <top style="thin">
        <color theme="0" tint="-4.7090060121463669E-2"/>
      </top>
      <bottom style="thin">
        <color theme="0" tint="-4.7090060121463669E-2"/>
      </bottom>
      <diagonal/>
    </border>
    <border>
      <left/>
      <right/>
      <top style="thin">
        <color theme="0" tint="-4.7090060121463669E-2"/>
      </top>
      <bottom style="thin">
        <color theme="0" tint="-4.7090060121463669E-2"/>
      </bottom>
      <diagonal/>
    </border>
    <border>
      <left/>
      <right style="thin">
        <color theme="0" tint="-0.14725180822168646"/>
      </right>
      <top style="thin">
        <color theme="0" tint="-4.7090060121463669E-2"/>
      </top>
      <bottom style="thin">
        <color theme="0" tint="-4.7090060121463669E-2"/>
      </bottom>
      <diagonal/>
    </border>
    <border>
      <left/>
      <right style="thin">
        <color theme="0" tint="-0.14722128971221046"/>
      </right>
      <top style="thin">
        <color theme="0" tint="-4.7090060121463669E-2"/>
      </top>
      <bottom style="thin">
        <color theme="0" tint="-4.7090060121463669E-2"/>
      </bottom>
      <diagonal/>
    </border>
    <border>
      <left/>
      <right style="thin">
        <color theme="0" tint="-0.14728232673116246"/>
      </right>
      <top style="thin">
        <color theme="0" tint="-4.7090060121463669E-2"/>
      </top>
      <bottom style="thin">
        <color theme="0" tint="-0.14728232673116246"/>
      </bottom>
      <diagonal/>
    </border>
    <border>
      <left style="thin">
        <color theme="0" tint="-0.14725180822168646"/>
      </left>
      <right/>
      <top style="thin">
        <color theme="0" tint="-4.7090060121463669E-2"/>
      </top>
      <bottom style="thin">
        <color theme="0" tint="-0.14728232673116246"/>
      </bottom>
      <diagonal/>
    </border>
    <border>
      <left/>
      <right/>
      <top style="thin">
        <color theme="0" tint="-4.7090060121463669E-2"/>
      </top>
      <bottom style="thin">
        <color theme="0" tint="-0.14728232673116246"/>
      </bottom>
      <diagonal/>
    </border>
    <border>
      <left/>
      <right style="thin">
        <color theme="0" tint="-0.14725180822168646"/>
      </right>
      <top style="thin">
        <color theme="0" tint="-4.7090060121463669E-2"/>
      </top>
      <bottom style="thin">
        <color theme="0" tint="-0.14728232673116246"/>
      </bottom>
      <diagonal/>
    </border>
    <border>
      <left/>
      <right style="thin">
        <color theme="0" tint="-0.14722128971221046"/>
      </right>
      <top style="thin">
        <color theme="0" tint="-4.7090060121463669E-2"/>
      </top>
      <bottom style="thin">
        <color theme="0" tint="-0.14728232673116246"/>
      </bottom>
      <diagonal/>
    </border>
    <border>
      <left/>
      <right/>
      <top style="thin">
        <color theme="0" tint="-4.7120578630939665E-2"/>
      </top>
      <bottom style="thin">
        <color theme="0" tint="-0.14731284524063845"/>
      </bottom>
      <diagonal/>
    </border>
    <border>
      <left/>
      <right/>
      <top/>
      <bottom style="thin">
        <color theme="0" tint="-0.14749595629749443"/>
      </bottom>
      <diagonal/>
    </border>
    <border>
      <left/>
      <right style="thin">
        <color theme="0" tint="-0.14749595629749443"/>
      </right>
      <top style="thin">
        <color theme="0" tint="-0.14749595629749443"/>
      </top>
      <bottom style="thin">
        <color theme="0" tint="-0.14749595629749443"/>
      </bottom>
      <diagonal/>
    </border>
    <border>
      <left style="thin">
        <color theme="0" tint="-0.14749595629749443"/>
      </left>
      <right/>
      <top style="thin">
        <color theme="0" tint="-0.14749595629749443"/>
      </top>
      <bottom style="thin">
        <color theme="0" tint="-0.14749595629749443"/>
      </bottom>
      <diagonal/>
    </border>
    <border>
      <left/>
      <right/>
      <top style="thin">
        <color theme="0" tint="-0.14749595629749443"/>
      </top>
      <bottom style="thin">
        <color theme="0" tint="-0.14749595629749443"/>
      </bottom>
      <diagonal/>
    </border>
    <border>
      <left style="thin">
        <color theme="0" tint="-4.7700430310983609E-2"/>
      </left>
      <right style="thin">
        <color theme="0" tint="-4.7700430310983609E-2"/>
      </right>
      <top style="thin">
        <color theme="0" tint="-0.14749595629749443"/>
      </top>
      <bottom style="thin">
        <color theme="0" tint="-0.14749595629749443"/>
      </bottom>
      <diagonal/>
    </border>
    <border>
      <left style="thin">
        <color theme="0" tint="-4.8677022614215519E-2"/>
      </left>
      <right style="thin">
        <color theme="0" tint="-4.8677022614215519E-2"/>
      </right>
      <top style="thin">
        <color theme="0" tint="-0.14749595629749443"/>
      </top>
      <bottom style="thin">
        <color theme="0" tint="-0.14749595629749443"/>
      </bottom>
      <diagonal/>
    </border>
    <border>
      <left style="thin">
        <color rgb="FFF3F3F3"/>
      </left>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49595629749443"/>
      </right>
      <top style="thin">
        <color theme="0" tint="-4.7273171178319653E-2"/>
      </top>
      <bottom style="thin">
        <color theme="0" tint="-4.7273171178319653E-2"/>
      </bottom>
      <diagonal/>
    </border>
    <border>
      <left style="thin">
        <color theme="0" tint="-4.6021912289803769E-2"/>
      </left>
      <right style="thin">
        <color theme="0" tint="-4.6021912289803769E-2"/>
      </right>
      <top style="thin">
        <color theme="0" tint="-4.7273171178319653E-2"/>
      </top>
      <bottom style="thin">
        <color theme="0" tint="-4.7273171178319653E-2"/>
      </bottom>
      <diagonal/>
    </border>
    <border>
      <left style="thin">
        <color theme="0" tint="-4.6418652912991729E-2"/>
      </left>
      <right style="thin">
        <color theme="0" tint="-4.6418652912991729E-2"/>
      </right>
      <top style="thin">
        <color theme="0" tint="-4.7669911801507613E-2"/>
      </top>
      <bottom style="thin">
        <color theme="0" tint="-4.7669911801507613E-2"/>
      </bottom>
      <diagonal/>
    </border>
    <border>
      <left style="thin">
        <color rgb="FFF3F3F3"/>
      </left>
      <right/>
      <top style="thin">
        <color rgb="FFF3F3F3"/>
      </top>
      <bottom style="thin">
        <color rgb="FFF3F3F3"/>
      </bottom>
      <diagonal/>
    </border>
    <border>
      <left style="thin">
        <color rgb="FFF3F3F3"/>
      </left>
      <right style="thin">
        <color rgb="FFF3F3F3"/>
      </right>
      <top style="thin">
        <color rgb="FFF3F3F3"/>
      </top>
      <bottom style="thin">
        <color rgb="FFD9D9D9"/>
      </bottom>
      <diagonal/>
    </border>
    <border>
      <left/>
      <right style="thin">
        <color theme="0" tint="-0.14743491927854244"/>
      </right>
      <top style="thin">
        <color theme="0" tint="-0.14746543778801843"/>
      </top>
      <bottom style="thin">
        <color theme="0" tint="-0.14746543778801843"/>
      </bottom>
      <diagonal/>
    </border>
    <border>
      <left style="thin">
        <color theme="0" tint="-4.6021912289803769E-2"/>
      </left>
      <right style="thin">
        <color theme="0" tint="-4.6021912289803769E-2"/>
      </right>
      <top style="thin">
        <color theme="0" tint="-0.14746543778801843"/>
      </top>
      <bottom style="thin">
        <color theme="0" tint="-0.14746543778801843"/>
      </bottom>
      <diagonal/>
    </border>
    <border>
      <left style="thin">
        <color theme="0" tint="-4.6418652912991729E-2"/>
      </left>
      <right style="thin">
        <color theme="0" tint="-4.6418652912991729E-2"/>
      </right>
      <top style="thin">
        <color theme="0" tint="-0.14786217841120639"/>
      </top>
      <bottom style="thin">
        <color theme="0" tint="-0.14786217841120639"/>
      </bottom>
      <diagonal/>
    </border>
    <border>
      <left/>
      <right/>
      <top/>
      <bottom style="thin">
        <color theme="0" tint="-0.14523758659627065"/>
      </bottom>
      <diagonal/>
    </border>
    <border>
      <left style="thin">
        <color theme="0" tint="-0.14520706808679465"/>
      </left>
      <right/>
      <top style="thin">
        <color theme="0" tint="-0.14523758659627065"/>
      </top>
      <bottom style="thin">
        <color theme="0" tint="-0.14523758659627065"/>
      </bottom>
      <diagonal/>
    </border>
    <border>
      <left/>
      <right/>
      <top style="thin">
        <color theme="0" tint="-0.14523758659627065"/>
      </top>
      <bottom style="thin">
        <color theme="0" tint="-0.14523758659627065"/>
      </bottom>
      <diagonal/>
    </border>
    <border>
      <left/>
      <right style="thin">
        <color theme="0" tint="-0.14520706808679465"/>
      </right>
      <top style="thin">
        <color theme="0" tint="-0.14523758659627065"/>
      </top>
      <bottom style="thin">
        <color theme="0" tint="-0.14523758659627065"/>
      </bottom>
      <diagonal/>
    </border>
    <border>
      <left/>
      <right style="thin">
        <color rgb="FFDADADA"/>
      </right>
      <top style="thin">
        <color rgb="FFDADADA"/>
      </top>
      <bottom/>
      <diagonal/>
    </border>
    <border>
      <left style="thin">
        <color theme="0" tint="-0.14520706808679465"/>
      </left>
      <right style="thin">
        <color theme="0" tint="-4.2909024323252054E-2"/>
      </right>
      <top style="thin">
        <color theme="0" tint="-0.14523758659627065"/>
      </top>
      <bottom/>
      <diagonal/>
    </border>
    <border>
      <left style="thin">
        <color theme="0" tint="-4.2909024323252054E-2"/>
      </left>
      <right style="thin">
        <color theme="0" tint="-4.2909024323252054E-2"/>
      </right>
      <top style="thin">
        <color theme="0" tint="-0.14523758659627065"/>
      </top>
      <bottom/>
      <diagonal/>
    </border>
    <border>
      <left style="thin">
        <color theme="0" tint="-4.2909024323252054E-2"/>
      </left>
      <right style="thin">
        <color theme="0" tint="-0.14520706808679465"/>
      </right>
      <top style="thin">
        <color theme="0" tint="-0.14523758659627065"/>
      </top>
      <bottom/>
      <diagonal/>
    </border>
    <border>
      <left style="thin">
        <color theme="0" tint="-4.2909024323252054E-2"/>
      </left>
      <right/>
      <top style="thin">
        <color theme="0" tint="-0.14523758659627065"/>
      </top>
      <bottom/>
      <diagonal/>
    </border>
    <border>
      <left/>
      <right style="thin">
        <color rgb="FFDADADA"/>
      </right>
      <top/>
      <bottom style="thin">
        <color rgb="FFDADADA"/>
      </bottom>
      <diagonal/>
    </border>
    <border>
      <left style="thin">
        <color theme="0" tint="-0.14520706808679465"/>
      </left>
      <right style="thin">
        <color theme="0" tint="-4.2909024323252054E-2"/>
      </right>
      <top/>
      <bottom style="thin">
        <color theme="0" tint="-0.14523758659627065"/>
      </bottom>
      <diagonal/>
    </border>
    <border>
      <left style="thin">
        <color theme="0" tint="-4.2909024323252054E-2"/>
      </left>
      <right style="thin">
        <color theme="0" tint="-4.2909024323252054E-2"/>
      </right>
      <top/>
      <bottom style="thin">
        <color theme="0" tint="-0.14523758659627065"/>
      </bottom>
      <diagonal/>
    </border>
    <border>
      <left style="thin">
        <color theme="0" tint="-4.2909024323252054E-2"/>
      </left>
      <right style="thin">
        <color theme="0" tint="-0.14520706808679465"/>
      </right>
      <top/>
      <bottom style="thin">
        <color theme="0" tint="-0.14523758659627065"/>
      </bottom>
      <diagonal/>
    </border>
    <border>
      <left style="thin">
        <color theme="0" tint="-4.2909024323252054E-2"/>
      </left>
      <right/>
      <top/>
      <bottom style="thin">
        <color theme="0" tint="-0.14523758659627065"/>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F4F4F4"/>
      </left>
      <right/>
      <top style="thin">
        <color rgb="FFDADADA"/>
      </top>
      <bottom style="thin">
        <color rgb="FFF4F4F4"/>
      </bottom>
      <diagonal/>
    </border>
    <border>
      <left style="thin">
        <color theme="0" tint="-0.14523758659627065"/>
      </left>
      <right style="thin">
        <color theme="0" tint="-4.293954283272805E-2"/>
      </right>
      <top style="thin">
        <color theme="0" tint="-4.293954283272805E-2"/>
      </top>
      <bottom style="thin">
        <color theme="0" tint="-4.293954283272805E-2"/>
      </bottom>
      <diagonal/>
    </border>
    <border>
      <left style="thin">
        <color theme="0" tint="-4.293954283272805E-2"/>
      </left>
      <right style="thin">
        <color theme="0" tint="-4.293954283272805E-2"/>
      </right>
      <top style="thin">
        <color theme="0" tint="-4.293954283272805E-2"/>
      </top>
      <bottom style="thin">
        <color theme="0" tint="-4.293954283272805E-2"/>
      </bottom>
      <diagonal/>
    </border>
    <border>
      <left style="thin">
        <color theme="0" tint="-4.293954283272805E-2"/>
      </left>
      <right style="thin">
        <color theme="0" tint="-0.14523758659627065"/>
      </right>
      <top style="thin">
        <color theme="0" tint="-4.293954283272805E-2"/>
      </top>
      <bottom style="thin">
        <color theme="0" tint="-4.293954283272805E-2"/>
      </bottom>
      <diagonal/>
    </border>
    <border>
      <left style="thin">
        <color theme="0" tint="-0.14520706808679465"/>
      </left>
      <right style="thin">
        <color theme="0" tint="-4.2909024323252054E-2"/>
      </right>
      <top style="thin">
        <color theme="0" tint="-4.2909024323252054E-2"/>
      </top>
      <bottom style="thin">
        <color theme="0" tint="-4.2909024323252054E-2"/>
      </bottom>
      <diagonal/>
    </border>
    <border>
      <left style="thin">
        <color theme="0" tint="-4.2909024323252054E-2"/>
      </left>
      <right style="thin">
        <color theme="0" tint="-4.2909024323252054E-2"/>
      </right>
      <top style="thin">
        <color theme="0" tint="-4.2909024323252054E-2"/>
      </top>
      <bottom style="thin">
        <color theme="0" tint="-4.2909024323252054E-2"/>
      </bottom>
      <diagonal/>
    </border>
    <border>
      <left style="thin">
        <color theme="0" tint="-4.2909024323252054E-2"/>
      </left>
      <right style="thin">
        <color theme="0" tint="-0.14520706808679465"/>
      </right>
      <top style="thin">
        <color theme="0" tint="-4.2909024323252054E-2"/>
      </top>
      <bottom style="thin">
        <color theme="0" tint="-4.2909024323252054E-2"/>
      </bottom>
      <diagonal/>
    </border>
    <border>
      <left style="thin">
        <color theme="0" tint="-4.2909024323252054E-2"/>
      </left>
      <right/>
      <top style="thin">
        <color theme="0" tint="-4.2909024323252054E-2"/>
      </top>
      <bottom style="thin">
        <color theme="0" tint="-4.2909024323252054E-2"/>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F4F4F4"/>
      </left>
      <right style="thin">
        <color rgb="FFDADADA"/>
      </right>
      <top style="thin">
        <color rgb="FFF4F4F4"/>
      </top>
      <bottom style="thin">
        <color rgb="FFF4F4F4"/>
      </bottom>
      <diagonal/>
    </border>
    <border>
      <left style="thin">
        <color rgb="FFF4F4F4"/>
      </left>
      <right/>
      <top style="thin">
        <color rgb="FFF4F4F4"/>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top style="thin">
        <color rgb="FFF4F4F4"/>
      </top>
      <bottom style="thin">
        <color rgb="FFDADADA"/>
      </bottom>
      <diagonal/>
    </border>
    <border>
      <left style="thin">
        <color theme="0" tint="-0.14520706808679465"/>
      </left>
      <right style="thin">
        <color theme="0" tint="-4.2909024323252054E-2"/>
      </right>
      <top style="thin">
        <color theme="0" tint="-0.14523758659627065"/>
      </top>
      <bottom style="thin">
        <color theme="0" tint="-0.14523758659627065"/>
      </bottom>
      <diagonal/>
    </border>
    <border>
      <left style="thin">
        <color theme="0" tint="-4.2909024323252054E-2"/>
      </left>
      <right style="thin">
        <color theme="0" tint="-4.2909024323252054E-2"/>
      </right>
      <top style="thin">
        <color theme="0" tint="-0.14523758659627065"/>
      </top>
      <bottom style="thin">
        <color theme="0" tint="-0.14523758659627065"/>
      </bottom>
      <diagonal/>
    </border>
    <border>
      <left style="thin">
        <color theme="0" tint="-4.2909024323252054E-2"/>
      </left>
      <right style="thin">
        <color theme="0" tint="-0.14520706808679465"/>
      </right>
      <top style="thin">
        <color theme="0" tint="-0.14523758659627065"/>
      </top>
      <bottom style="thin">
        <color theme="0" tint="-0.14523758659627065"/>
      </bottom>
      <diagonal/>
    </border>
    <border>
      <left style="thin">
        <color theme="0" tint="-4.2909024323252054E-2"/>
      </left>
      <right/>
      <top style="thin">
        <color theme="0" tint="-0.14523758659627065"/>
      </top>
      <bottom style="thin">
        <color theme="0" tint="-0.14523758659627065"/>
      </bottom>
      <diagonal/>
    </border>
    <border>
      <left style="thin">
        <color rgb="FFF4F4F4"/>
      </left>
      <right style="thin">
        <color rgb="FFF4F4F4"/>
      </right>
      <top style="thin">
        <color rgb="FFF4F4F4"/>
      </top>
      <bottom/>
      <diagonal/>
    </border>
    <border>
      <left style="thin">
        <color rgb="FFF4F4F4"/>
      </left>
      <right style="thin">
        <color rgb="FFF4F4F4"/>
      </right>
      <top/>
      <bottom style="thin">
        <color rgb="FFF4F4F4"/>
      </bottom>
      <diagonal/>
    </border>
    <border>
      <left style="thin">
        <color theme="0" tint="-0.14523758659627065"/>
      </left>
      <right style="thin">
        <color theme="0" tint="-4.293954283272805E-2"/>
      </right>
      <top style="thin">
        <color theme="0" tint="-0.14526810510574664"/>
      </top>
      <bottom style="thin">
        <color theme="0" tint="-0.14526810510574664"/>
      </bottom>
      <diagonal/>
    </border>
    <border>
      <left style="thin">
        <color theme="0" tint="-4.293954283272805E-2"/>
      </left>
      <right style="thin">
        <color theme="0" tint="-4.293954283272805E-2"/>
      </right>
      <top style="thin">
        <color theme="0" tint="-0.14526810510574664"/>
      </top>
      <bottom style="thin">
        <color theme="0" tint="-0.14526810510574664"/>
      </bottom>
      <diagonal/>
    </border>
    <border>
      <left style="thin">
        <color theme="0" tint="-4.293954283272805E-2"/>
      </left>
      <right style="thin">
        <color theme="0" tint="-0.14523758659627065"/>
      </right>
      <top style="thin">
        <color theme="0" tint="-0.14526810510574664"/>
      </top>
      <bottom style="thin">
        <color theme="0" tint="-0.14526810510574664"/>
      </bottom>
      <diagonal/>
    </border>
    <border>
      <left/>
      <right/>
      <top/>
      <bottom style="thin">
        <color theme="0" tint="-0.14526810510574664"/>
      </bottom>
      <diagonal/>
    </border>
    <border>
      <left/>
      <right style="thin">
        <color theme="0" tint="-0.14523758659627065"/>
      </right>
      <top style="thin">
        <color theme="0" tint="-0.14526810510574664"/>
      </top>
      <bottom style="thin">
        <color theme="0" tint="-0.14526810510574664"/>
      </bottom>
      <diagonal/>
    </border>
    <border>
      <left/>
      <right style="thin">
        <color theme="0" tint="-0.14526810510574664"/>
      </right>
      <top style="thin">
        <color theme="0" tint="-0.14526810510574664"/>
      </top>
      <bottom style="thin">
        <color theme="0" tint="-0.14526810510574664"/>
      </bottom>
      <diagonal/>
    </border>
    <border>
      <left style="thin">
        <color theme="0" tint="-0.14526810510574664"/>
      </left>
      <right/>
      <top style="thin">
        <color theme="0" tint="-0.14526810510574664"/>
      </top>
      <bottom style="thin">
        <color theme="0" tint="-0.14526810510574664"/>
      </bottom>
      <diagonal/>
    </border>
    <border>
      <left/>
      <right/>
      <top style="thin">
        <color theme="0" tint="-0.14526810510574664"/>
      </top>
      <bottom style="thin">
        <color theme="0" tint="-0.14526810510574664"/>
      </bottom>
      <diagonal/>
    </border>
    <border>
      <left style="thin">
        <color theme="0" tint="-0.14523758659627065"/>
      </left>
      <right/>
      <top style="thin">
        <color theme="0" tint="-0.14526810510574664"/>
      </top>
      <bottom style="thin">
        <color theme="0" tint="-0.14526810510574664"/>
      </bottom>
      <diagonal/>
    </border>
    <border>
      <left/>
      <right style="thin">
        <color theme="0" tint="-0.14523758659627065"/>
      </right>
      <top style="thin">
        <color theme="0" tint="-0.14526810510574664"/>
      </top>
      <bottom style="thin">
        <color theme="0" tint="-4.5289468062379837E-2"/>
      </bottom>
      <diagonal/>
    </border>
    <border>
      <left/>
      <right style="thin">
        <color theme="0" tint="-0.14526810510574664"/>
      </right>
      <top style="thin">
        <color theme="0" tint="-0.14526810510574664"/>
      </top>
      <bottom style="thin">
        <color theme="0" tint="-4.5289468062379837E-2"/>
      </bottom>
      <diagonal/>
    </border>
    <border>
      <left style="thin">
        <color theme="0" tint="-0.14526810510574664"/>
      </left>
      <right/>
      <top style="thin">
        <color theme="0" tint="-0.14526810510574664"/>
      </top>
      <bottom style="thin">
        <color theme="0" tint="-4.5289468062379837E-2"/>
      </bottom>
      <diagonal/>
    </border>
    <border>
      <left/>
      <right/>
      <top style="thin">
        <color theme="0" tint="-0.14526810510574664"/>
      </top>
      <bottom style="thin">
        <color theme="0" tint="-4.5289468062379837E-2"/>
      </bottom>
      <diagonal/>
    </border>
    <border>
      <left style="thin">
        <color theme="0" tint="-0.14523758659627065"/>
      </left>
      <right/>
      <top style="thin">
        <color theme="0" tint="-0.14526810510574664"/>
      </top>
      <bottom style="thin">
        <color theme="0" tint="-4.5289468062379837E-2"/>
      </bottom>
      <diagonal/>
    </border>
    <border>
      <left/>
      <right style="thin">
        <color theme="0" tint="-0.14523758659627065"/>
      </right>
      <top style="thin">
        <color theme="0" tint="-4.5289468062379837E-2"/>
      </top>
      <bottom style="thin">
        <color theme="0" tint="-4.5289468062379837E-2"/>
      </bottom>
      <diagonal/>
    </border>
    <border>
      <left style="thin">
        <color theme="0" tint="-0.14526810510574664"/>
      </left>
      <right/>
      <top style="thin">
        <color theme="0" tint="-4.5289468062379837E-2"/>
      </top>
      <bottom style="thin">
        <color theme="0" tint="-4.5289468062379837E-2"/>
      </bottom>
      <diagonal/>
    </border>
    <border>
      <left/>
      <right/>
      <top style="thin">
        <color theme="0" tint="-4.5289468062379837E-2"/>
      </top>
      <bottom style="thin">
        <color theme="0" tint="-4.5289468062379837E-2"/>
      </bottom>
      <diagonal/>
    </border>
    <border>
      <left style="thin">
        <color theme="0" tint="-0.14523758659627065"/>
      </left>
      <right/>
      <top style="thin">
        <color theme="0" tint="-4.5289468062379837E-2"/>
      </top>
      <bottom style="thin">
        <color theme="0" tint="-4.5289468062379837E-2"/>
      </bottom>
      <diagonal/>
    </border>
    <border>
      <left/>
      <right style="thin">
        <color theme="0" tint="-0.14523758659627065"/>
      </right>
      <top style="thin">
        <color theme="0" tint="-4.5289468062379837E-2"/>
      </top>
      <bottom style="thin">
        <color theme="0" tint="-0.14526810510574664"/>
      </bottom>
      <diagonal/>
    </border>
    <border>
      <left style="thin">
        <color theme="0" tint="-0.14526810510574664"/>
      </left>
      <right/>
      <top style="thin">
        <color theme="0" tint="-4.5289468062379837E-2"/>
      </top>
      <bottom style="thin">
        <color theme="0" tint="-0.14526810510574664"/>
      </bottom>
      <diagonal/>
    </border>
    <border>
      <left/>
      <right/>
      <top style="thin">
        <color theme="0" tint="-4.5289468062379837E-2"/>
      </top>
      <bottom style="thin">
        <color theme="0" tint="-0.14526810510574664"/>
      </bottom>
      <diagonal/>
    </border>
    <border>
      <left style="thin">
        <color theme="0" tint="-0.14523758659627065"/>
      </left>
      <right/>
      <top style="thin">
        <color theme="0" tint="-4.5289468062379837E-2"/>
      </top>
      <bottom style="thin">
        <color theme="0" tint="-0.14526810510574664"/>
      </bottom>
      <diagonal/>
    </border>
    <border>
      <left/>
      <right style="thin">
        <color theme="0" tint="-0.14523758659627065"/>
      </right>
      <top style="thin">
        <color theme="0" tint="-0.14526810510574664"/>
      </top>
      <bottom style="thin">
        <color theme="0" tint="-0.14523758659627065"/>
      </bottom>
      <diagonal/>
    </border>
    <border>
      <left style="thin">
        <color theme="0" tint="-0.14526810510574664"/>
      </left>
      <right/>
      <top style="thin">
        <color theme="0" tint="-0.14526810510574664"/>
      </top>
      <bottom style="thin">
        <color theme="0" tint="-0.14523758659627065"/>
      </bottom>
      <diagonal/>
    </border>
    <border>
      <left/>
      <right/>
      <top style="thin">
        <color theme="0" tint="-0.14526810510574664"/>
      </top>
      <bottom style="thin">
        <color theme="0" tint="-0.14523758659627065"/>
      </bottom>
      <diagonal/>
    </border>
    <border>
      <left style="thin">
        <color theme="0" tint="-0.14523758659627065"/>
      </left>
      <right/>
      <top style="thin">
        <color theme="0" tint="-0.14526810510574664"/>
      </top>
      <bottom style="thin">
        <color theme="0" tint="-0.14523758659627065"/>
      </bottom>
      <diagonal/>
    </border>
    <border>
      <left/>
      <right/>
      <top style="thin">
        <color rgb="FFDADADA"/>
      </top>
      <bottom style="thin">
        <color rgb="FFDADADA"/>
      </bottom>
      <diagonal/>
    </border>
    <border>
      <left/>
      <right/>
      <top/>
      <bottom style="thin">
        <color theme="0" tint="-0.1477706228827784"/>
      </bottom>
      <diagonal/>
    </border>
    <border>
      <left/>
      <right style="thin">
        <color theme="0" tint="-0.1477706228827784"/>
      </right>
      <top style="thin">
        <color theme="0" tint="-0.1477706228827784"/>
      </top>
      <bottom style="thin">
        <color theme="0" tint="-0.1477706228827784"/>
      </bottom>
      <diagonal/>
    </border>
    <border>
      <left style="thin">
        <color theme="0" tint="-0.1477706228827784"/>
      </left>
      <right/>
      <top style="thin">
        <color theme="0" tint="-0.1477706228827784"/>
      </top>
      <bottom style="thin">
        <color theme="0" tint="-0.1477706228827784"/>
      </bottom>
      <diagonal/>
    </border>
    <border>
      <left/>
      <right/>
      <top style="thin">
        <color theme="0" tint="-0.1477706228827784"/>
      </top>
      <bottom style="thin">
        <color theme="0" tint="-0.1477706228827784"/>
      </bottom>
      <diagonal/>
    </border>
    <border>
      <left/>
      <right style="thin">
        <color theme="0" tint="-0.1477401043733024"/>
      </right>
      <top style="thin">
        <color theme="0" tint="-0.1477706228827784"/>
      </top>
      <bottom style="thin">
        <color theme="0" tint="-0.1477706228827784"/>
      </bottom>
      <diagonal/>
    </border>
    <border>
      <left style="thin">
        <color theme="0" tint="-0.1477401043733024"/>
      </left>
      <right/>
      <top style="thin">
        <color theme="0" tint="-0.1477706228827784"/>
      </top>
      <bottom style="thin">
        <color theme="0" tint="-0.1477706228827784"/>
      </bottom>
      <diagonal/>
    </border>
    <border>
      <left/>
      <right style="thin">
        <color theme="0" tint="-0.1477706228827784"/>
      </right>
      <top style="thin">
        <color theme="0" tint="-4.7547837763603627E-2"/>
      </top>
      <bottom style="thin">
        <color theme="0" tint="-4.7547837763603627E-2"/>
      </bottom>
      <diagonal/>
    </border>
    <border>
      <left style="thin">
        <color theme="0" tint="-0.1477706228827784"/>
      </left>
      <right/>
      <top style="thin">
        <color theme="0" tint="-4.7547837763603627E-2"/>
      </top>
      <bottom style="thin">
        <color theme="0" tint="-4.7547837763603627E-2"/>
      </bottom>
      <diagonal/>
    </border>
    <border>
      <left/>
      <right/>
      <top style="thin">
        <color theme="0" tint="-4.7547837763603627E-2"/>
      </top>
      <bottom style="thin">
        <color theme="0" tint="-4.7547837763603627E-2"/>
      </bottom>
      <diagonal/>
    </border>
    <border>
      <left style="thin">
        <color theme="0" tint="-0.1477401043733024"/>
      </left>
      <right/>
      <top style="thin">
        <color theme="0" tint="-4.7547837763603627E-2"/>
      </top>
      <bottom style="thin">
        <color theme="0" tint="-4.7547837763603627E-2"/>
      </bottom>
      <diagonal/>
    </border>
    <border>
      <left/>
      <right style="thin">
        <color theme="0" tint="-0.1477706228827784"/>
      </right>
      <top style="thin">
        <color theme="0" tint="-4.7517319254127631E-2"/>
      </top>
      <bottom style="thin">
        <color theme="0" tint="-4.7547837763603627E-2"/>
      </bottom>
      <diagonal/>
    </border>
    <border>
      <left style="thin">
        <color theme="0" tint="-0.1477706228827784"/>
      </left>
      <right/>
      <top style="thin">
        <color theme="0" tint="-4.7517319254127631E-2"/>
      </top>
      <bottom style="thin">
        <color theme="0" tint="-4.7547837763603627E-2"/>
      </bottom>
      <diagonal/>
    </border>
    <border>
      <left/>
      <right/>
      <top style="thin">
        <color theme="0" tint="-4.7517319254127631E-2"/>
      </top>
      <bottom style="thin">
        <color theme="0" tint="-4.7547837763603627E-2"/>
      </bottom>
      <diagonal/>
    </border>
    <border>
      <left style="thin">
        <color theme="0" tint="-0.1477401043733024"/>
      </left>
      <right/>
      <top style="thin">
        <color theme="0" tint="-4.7517319254127631E-2"/>
      </top>
      <bottom style="thin">
        <color theme="0" tint="-4.7547837763603627E-2"/>
      </bottom>
      <diagonal/>
    </border>
    <border>
      <left/>
      <right style="thin">
        <color theme="0" tint="-0.1477706228827784"/>
      </right>
      <top style="thin">
        <color theme="0" tint="-4.7547837763603627E-2"/>
      </top>
      <bottom style="thin">
        <color theme="0" tint="-0.1477706228827784"/>
      </bottom>
      <diagonal/>
    </border>
    <border>
      <left style="thin">
        <color theme="0" tint="-0.1477706228827784"/>
      </left>
      <right/>
      <top style="thin">
        <color theme="0" tint="-4.7547837763603627E-2"/>
      </top>
      <bottom style="thin">
        <color theme="0" tint="-0.1477706228827784"/>
      </bottom>
      <diagonal/>
    </border>
    <border>
      <left/>
      <right/>
      <top style="thin">
        <color theme="0" tint="-4.7547837763603627E-2"/>
      </top>
      <bottom style="thin">
        <color theme="0" tint="-0.1477706228827784"/>
      </bottom>
      <diagonal/>
    </border>
    <border>
      <left style="thin">
        <color theme="0" tint="-0.1477401043733024"/>
      </left>
      <right/>
      <top style="thin">
        <color theme="0" tint="-4.7547837763603627E-2"/>
      </top>
      <bottom style="thin">
        <color theme="0" tint="-0.1477706228827784"/>
      </bottom>
      <diagonal/>
    </border>
    <border>
      <left/>
      <right style="thin">
        <color theme="0" tint="-0.1477706228827784"/>
      </right>
      <top style="thin">
        <color theme="0" tint="-0.1477706228827784"/>
      </top>
      <bottom style="thin">
        <color theme="0" tint="-0.1477401043733024"/>
      </bottom>
      <diagonal/>
    </border>
    <border>
      <left style="thin">
        <color theme="0" tint="-0.1477706228827784"/>
      </left>
      <right/>
      <top style="thin">
        <color theme="0" tint="-0.1477706228827784"/>
      </top>
      <bottom style="thin">
        <color theme="0" tint="-0.1477401043733024"/>
      </bottom>
      <diagonal/>
    </border>
    <border>
      <left/>
      <right/>
      <top style="thin">
        <color theme="0" tint="-0.1477706228827784"/>
      </top>
      <bottom style="thin">
        <color theme="0" tint="-0.1477401043733024"/>
      </bottom>
      <diagonal/>
    </border>
    <border>
      <left style="thin">
        <color theme="0" tint="-0.1477401043733024"/>
      </left>
      <right/>
      <top style="thin">
        <color theme="0" tint="-0.1477706228827784"/>
      </top>
      <bottom style="thin">
        <color theme="0" tint="-0.1477401043733024"/>
      </bottom>
      <diagonal/>
    </border>
    <border>
      <left/>
      <right/>
      <top/>
      <bottom style="thin">
        <color theme="0" tint="-0.14624469740897855"/>
      </bottom>
      <diagonal/>
    </border>
    <border>
      <left/>
      <right style="thin">
        <color theme="0" tint="-0.14624469740897855"/>
      </right>
      <top style="thin">
        <color theme="0" tint="-0.14624469740897855"/>
      </top>
      <bottom style="thin">
        <color theme="0" tint="-0.14624469740897855"/>
      </bottom>
      <diagonal/>
    </border>
    <border>
      <left style="thin">
        <color theme="0" tint="-0.14624469740897855"/>
      </left>
      <right/>
      <top style="thin">
        <color theme="0" tint="-0.14624469740897855"/>
      </top>
      <bottom style="thin">
        <color theme="0" tint="-0.14624469740897855"/>
      </bottom>
      <diagonal/>
    </border>
    <border>
      <left/>
      <right/>
      <top style="thin">
        <color theme="0" tint="-0.14624469740897855"/>
      </top>
      <bottom style="thin">
        <color theme="0" tint="-0.14624469740897855"/>
      </bottom>
      <diagonal/>
    </border>
    <border>
      <left/>
      <right style="thin">
        <color theme="0" tint="-0.14621417889950256"/>
      </right>
      <top style="thin">
        <color theme="0" tint="-0.14624469740897855"/>
      </top>
      <bottom style="thin">
        <color theme="0" tint="-0.14624469740897855"/>
      </bottom>
      <diagonal/>
    </border>
    <border>
      <left/>
      <right style="thin">
        <color theme="0" tint="-0.14624469740897855"/>
      </right>
      <top style="thin">
        <color theme="0" tint="-0.14624469740897855"/>
      </top>
      <bottom/>
      <diagonal/>
    </border>
    <border>
      <left style="thin">
        <color theme="0" tint="-0.14624469740897855"/>
      </left>
      <right/>
      <top style="thin">
        <color theme="0" tint="-0.14624469740897855"/>
      </top>
      <bottom/>
      <diagonal/>
    </border>
    <border>
      <left/>
      <right/>
      <top style="thin">
        <color theme="0" tint="-0.14624469740897855"/>
      </top>
      <bottom/>
      <diagonal/>
    </border>
    <border>
      <left style="thin">
        <color rgb="FFDADADA"/>
      </left>
      <right style="thin">
        <color rgb="FFDADADA"/>
      </right>
      <top style="thin">
        <color rgb="FFDADADA"/>
      </top>
      <bottom/>
      <diagonal/>
    </border>
    <border>
      <left style="thin">
        <color rgb="FFDADADA"/>
      </left>
      <right/>
      <top style="thin">
        <color rgb="FFDADADA"/>
      </top>
      <bottom/>
      <diagonal/>
    </border>
    <border>
      <left/>
      <right style="thin">
        <color theme="0" tint="-0.14624469740897855"/>
      </right>
      <top/>
      <bottom style="thin">
        <color theme="0" tint="-0.14624469740897855"/>
      </bottom>
      <diagonal/>
    </border>
    <border>
      <left style="thin">
        <color theme="0" tint="-0.14624469740897855"/>
      </left>
      <right/>
      <top/>
      <bottom style="thin">
        <color theme="0" tint="-0.14624469740897855"/>
      </bottom>
      <diagonal/>
    </border>
    <border>
      <left style="thin">
        <color theme="0" tint="-0.14624469740897855"/>
      </left>
      <right style="thin">
        <color theme="0" tint="-0.14624469740897855"/>
      </right>
      <top/>
      <bottom style="thin">
        <color theme="0" tint="-0.14624469740897855"/>
      </bottom>
      <diagonal/>
    </border>
    <border>
      <left style="thin">
        <color rgb="FFDADADA"/>
      </left>
      <right/>
      <top/>
      <bottom style="thin">
        <color rgb="FFDADADA"/>
      </bottom>
      <diagonal/>
    </border>
    <border>
      <left/>
      <right style="thin">
        <color theme="0" tint="-0.14624469740897855"/>
      </right>
      <top style="thin">
        <color theme="0" tint="-0.14624469740897855"/>
      </top>
      <bottom style="thin">
        <color theme="0" tint="-4.6143986327707755E-2"/>
      </bottom>
      <diagonal/>
    </border>
    <border>
      <left style="thin">
        <color theme="0" tint="-0.14624469740897855"/>
      </left>
      <right/>
      <top style="thin">
        <color theme="0" tint="-0.14624469740897855"/>
      </top>
      <bottom style="thin">
        <color theme="0" tint="-4.6143986327707755E-2"/>
      </bottom>
      <diagonal/>
    </border>
    <border>
      <left/>
      <right/>
      <top style="thin">
        <color theme="0" tint="-0.14624469740897855"/>
      </top>
      <bottom style="thin">
        <color theme="0" tint="-4.6143986327707755E-2"/>
      </bottom>
      <diagonal/>
    </border>
    <border>
      <left style="thin">
        <color theme="0" tint="-0.14621417889950256"/>
      </left>
      <right/>
      <top style="thin">
        <color theme="0" tint="-0.14624469740897855"/>
      </top>
      <bottom style="thin">
        <color theme="0" tint="-4.6143986327707755E-2"/>
      </bottom>
      <diagonal/>
    </border>
    <border>
      <left/>
      <right/>
      <top style="thin">
        <color theme="0" tint="-0.14639728995635853"/>
      </top>
      <bottom style="thin">
        <color theme="0" tint="-4.6296578875087743E-2"/>
      </bottom>
      <diagonal/>
    </border>
    <border>
      <left/>
      <right style="thin">
        <color theme="0" tint="-0.14624469740897855"/>
      </right>
      <top style="thin">
        <color theme="0" tint="-4.6143986327707755E-2"/>
      </top>
      <bottom style="thin">
        <color theme="0" tint="-4.6143986327707755E-2"/>
      </bottom>
      <diagonal/>
    </border>
    <border>
      <left style="thin">
        <color theme="0" tint="-0.14624469740897855"/>
      </left>
      <right/>
      <top style="thin">
        <color theme="0" tint="-4.6143986327707755E-2"/>
      </top>
      <bottom style="thin">
        <color theme="0" tint="-4.6143986327707755E-2"/>
      </bottom>
      <diagonal/>
    </border>
    <border>
      <left/>
      <right/>
      <top style="thin">
        <color theme="0" tint="-4.6143986327707755E-2"/>
      </top>
      <bottom style="thin">
        <color theme="0" tint="-4.6143986327707755E-2"/>
      </bottom>
      <diagonal/>
    </border>
    <border>
      <left style="thin">
        <color theme="0" tint="-0.14621417889950256"/>
      </left>
      <right/>
      <top style="thin">
        <color theme="0" tint="-4.6143986327707755E-2"/>
      </top>
      <bottom style="thin">
        <color theme="0" tint="-4.6143986327707755E-2"/>
      </bottom>
      <diagonal/>
    </border>
    <border>
      <left/>
      <right/>
      <top style="thin">
        <color theme="0" tint="-4.6296578875087743E-2"/>
      </top>
      <bottom style="thin">
        <color theme="0" tint="-4.6296578875087743E-2"/>
      </bottom>
      <diagonal/>
    </border>
    <border>
      <left/>
      <right style="thin">
        <color theme="0" tint="-0.14624469740897855"/>
      </right>
      <top style="thin">
        <color theme="0" tint="-4.6143986327707755E-2"/>
      </top>
      <bottom style="thin">
        <color theme="0" tint="-0.14624469740897855"/>
      </bottom>
      <diagonal/>
    </border>
    <border>
      <left style="thin">
        <color theme="0" tint="-0.14624469740897855"/>
      </left>
      <right/>
      <top style="thin">
        <color theme="0" tint="-4.6143986327707755E-2"/>
      </top>
      <bottom style="thin">
        <color theme="0" tint="-0.14624469740897855"/>
      </bottom>
      <diagonal/>
    </border>
    <border>
      <left/>
      <right/>
      <top style="thin">
        <color theme="0" tint="-4.6143986327707755E-2"/>
      </top>
      <bottom style="thin">
        <color theme="0" tint="-0.14624469740897855"/>
      </bottom>
      <diagonal/>
    </border>
    <border>
      <left style="thin">
        <color theme="0" tint="-0.14621417889950256"/>
      </left>
      <right/>
      <top style="thin">
        <color theme="0" tint="-4.6143986327707755E-2"/>
      </top>
      <bottom style="thin">
        <color theme="0" tint="-0.14624469740897855"/>
      </bottom>
      <diagonal/>
    </border>
    <border>
      <left/>
      <right/>
      <top style="thin">
        <color theme="0" tint="-4.6296578875087743E-2"/>
      </top>
      <bottom style="thin">
        <color theme="0" tint="-0.14639728995635853"/>
      </bottom>
      <diagonal/>
    </border>
    <border>
      <left/>
      <right style="thin">
        <color theme="0" tint="-0.14557329020050661"/>
      </right>
      <top style="thin">
        <color theme="0" tint="-0.14557329020050661"/>
      </top>
      <bottom style="thin">
        <color theme="0" tint="-0.14557329020050661"/>
      </bottom>
      <diagonal/>
    </border>
    <border>
      <left style="thin">
        <color theme="0" tint="-0.14557329020050661"/>
      </left>
      <right/>
      <top style="thin">
        <color theme="0" tint="-0.14557329020050661"/>
      </top>
      <bottom style="thin">
        <color theme="0" tint="-0.14557329020050661"/>
      </bottom>
      <diagonal/>
    </border>
    <border>
      <left/>
      <right/>
      <top style="thin">
        <color theme="0" tint="-0.14557329020050661"/>
      </top>
      <bottom style="thin">
        <color theme="0" tint="-0.14557329020050661"/>
      </bottom>
      <diagonal/>
    </border>
    <border>
      <left/>
      <right/>
      <top style="thin">
        <color rgb="FFDADADA"/>
      </top>
      <bottom style="thin">
        <color rgb="FFF4F4F4"/>
      </bottom>
      <diagonal/>
    </border>
    <border>
      <left/>
      <right style="thin">
        <color theme="0" tint="-0.14557329020050661"/>
      </right>
      <top style="thin">
        <color theme="0" tint="-4.5075838496047856E-2"/>
      </top>
      <bottom style="thin">
        <color theme="0" tint="-4.5075838496047856E-2"/>
      </bottom>
      <diagonal/>
    </border>
    <border>
      <left style="thin">
        <color theme="0" tint="-0.14557329020050661"/>
      </left>
      <right/>
      <top style="thin">
        <color theme="0" tint="-4.5075838496047856E-2"/>
      </top>
      <bottom style="thin">
        <color theme="0" tint="-4.5075838496047856E-2"/>
      </bottom>
      <diagonal/>
    </border>
    <border>
      <left/>
      <right/>
      <top style="thin">
        <color theme="0" tint="-4.5075838496047856E-2"/>
      </top>
      <bottom style="thin">
        <color theme="0" tint="-4.5075838496047856E-2"/>
      </bottom>
      <diagonal/>
    </border>
    <border>
      <left/>
      <right style="thin">
        <color theme="0" tint="-0.14557329020050661"/>
      </right>
      <top style="thin">
        <color theme="0" tint="-4.5075838496047856E-2"/>
      </top>
      <bottom style="thin">
        <color theme="0" tint="-0.14557329020050661"/>
      </bottom>
      <diagonal/>
    </border>
    <border>
      <left style="thin">
        <color theme="0" tint="-0.14557329020050661"/>
      </left>
      <right/>
      <top style="thin">
        <color theme="0" tint="-4.5075838496047856E-2"/>
      </top>
      <bottom style="thin">
        <color theme="0" tint="-0.14557329020050661"/>
      </bottom>
      <diagonal/>
    </border>
    <border>
      <left/>
      <right/>
      <top style="thin">
        <color theme="0" tint="-4.5075838496047856E-2"/>
      </top>
      <bottom style="thin">
        <color theme="0" tint="-0.14557329020050661"/>
      </bottom>
      <diagonal/>
    </border>
    <border>
      <left/>
      <right/>
      <top/>
      <bottom style="thin">
        <color theme="0" tint="-0.13864558854945525"/>
      </bottom>
      <diagonal/>
    </border>
    <border>
      <left/>
      <right style="thin">
        <color theme="0" tint="-0.13864558854945525"/>
      </right>
      <top style="thin">
        <color theme="0" tint="-0.13864558854945525"/>
      </top>
      <bottom style="thin">
        <color theme="0" tint="-0.13864558854945525"/>
      </bottom>
      <diagonal/>
    </border>
    <border>
      <left style="thin">
        <color theme="0" tint="-0.13864558854945525"/>
      </left>
      <right/>
      <top style="thin">
        <color theme="0" tint="-0.13864558854945525"/>
      </top>
      <bottom style="thin">
        <color theme="0" tint="-0.13864558854945525"/>
      </bottom>
      <diagonal/>
    </border>
    <border>
      <left/>
      <right/>
      <top style="thin">
        <color rgb="FFDCDCDC"/>
      </top>
      <bottom style="thin">
        <color rgb="FFF5F5F5"/>
      </bottom>
      <diagonal/>
    </border>
    <border>
      <left/>
      <right style="thin">
        <color theme="0" tint="-0.13864558854945525"/>
      </right>
      <top style="thin">
        <color theme="0" tint="-3.7873470259712515E-2"/>
      </top>
      <bottom style="thin">
        <color theme="0" tint="-3.7873470259712515E-2"/>
      </bottom>
      <diagonal/>
    </border>
    <border>
      <left/>
      <right style="thin">
        <color rgb="FFDCDCDC"/>
      </right>
      <top style="thin">
        <color rgb="FFF5F5F5"/>
      </top>
      <bottom style="thin">
        <color rgb="FFF5F5F5"/>
      </bottom>
      <diagonal/>
    </border>
    <border>
      <left style="thin">
        <color rgb="FFDCDCDC"/>
      </left>
      <right/>
      <top style="thin">
        <color rgb="FFF5F5F5"/>
      </top>
      <bottom style="thin">
        <color rgb="FFF5F5F5"/>
      </bottom>
      <diagonal/>
    </border>
    <border>
      <left style="thin">
        <color theme="0" tint="-0.13864558854945525"/>
      </left>
      <right/>
      <top style="thin">
        <color theme="0" tint="-3.7873470259712515E-2"/>
      </top>
      <bottom style="thin">
        <color theme="0" tint="-3.7873470259712515E-2"/>
      </bottom>
      <diagonal/>
    </border>
    <border>
      <left/>
      <right/>
      <top style="thin">
        <color theme="0" tint="-3.7873470259712515E-2"/>
      </top>
      <bottom style="thin">
        <color theme="0" tint="-3.7873470259712515E-2"/>
      </bottom>
      <diagonal/>
    </border>
    <border>
      <left/>
      <right style="thin">
        <color rgb="FFDCDCDC"/>
      </right>
      <top style="thin">
        <color rgb="FFF5F5F5"/>
      </top>
      <bottom style="thin">
        <color rgb="FFDCDCDC"/>
      </bottom>
      <diagonal/>
    </border>
    <border>
      <left/>
      <right style="thin">
        <color theme="0" tint="-0.13864558854945525"/>
      </right>
      <top style="thin">
        <color theme="0" tint="-3.7873470259712515E-2"/>
      </top>
      <bottom style="thin">
        <color theme="0" tint="-0.13864558854945525"/>
      </bottom>
      <diagonal/>
    </border>
    <border>
      <left/>
      <right style="thin">
        <color theme="0" tint="-0.13864558854945525"/>
      </right>
      <top style="thin">
        <color theme="0" tint="-3.7873470259712515E-2"/>
      </top>
      <bottom style="thin">
        <color theme="0" tint="-0.14233832819605091"/>
      </bottom>
      <diagonal/>
    </border>
    <border>
      <left style="thin">
        <color theme="0" tint="-0.13864558854945525"/>
      </left>
      <right/>
      <top style="thin">
        <color theme="0" tint="-3.7873470259712515E-2"/>
      </top>
      <bottom style="thin">
        <color theme="0" tint="-0.14233832819605091"/>
      </bottom>
      <diagonal/>
    </border>
    <border>
      <left/>
      <right/>
      <top style="thin">
        <color theme="0" tint="-3.7873470259712515E-2"/>
      </top>
      <bottom style="thin">
        <color theme="0" tint="-0.14233832819605091"/>
      </bottom>
      <diagonal/>
    </border>
    <border>
      <left style="thin">
        <color rgb="FFDCDCDC"/>
      </left>
      <right/>
      <top style="thin">
        <color rgb="FFF5F5F5"/>
      </top>
      <bottom style="thin">
        <color rgb="FFDCDCDC"/>
      </bottom>
      <diagonal/>
    </border>
    <border>
      <left/>
      <right/>
      <top style="thin">
        <color rgb="FFF5F5F5"/>
      </top>
      <bottom style="thin">
        <color rgb="FFDCDCDC"/>
      </bottom>
      <diagonal/>
    </border>
    <border>
      <left style="thin">
        <color rgb="FFDADADA"/>
      </left>
      <right style="thin">
        <color rgb="FFDADADA"/>
      </right>
      <top style="thin">
        <color rgb="FFDADADA"/>
      </top>
      <bottom style="thin">
        <color rgb="FFDADADA"/>
      </bottom>
      <diagonal/>
    </border>
    <border>
      <left style="thin">
        <color rgb="FFDADADA"/>
      </left>
      <right/>
      <top style="thin">
        <color theme="0" tint="-0.14374217963194677"/>
      </top>
      <bottom style="thin">
        <color theme="0" tint="-0.14374217963194677"/>
      </bottom>
      <diagonal/>
    </border>
    <border>
      <left/>
      <right/>
      <top style="thin">
        <color theme="0" tint="-0.14374217963194677"/>
      </top>
      <bottom style="thin">
        <color theme="0" tint="-0.14374217963194677"/>
      </bottom>
      <diagonal/>
    </border>
    <border>
      <left style="thin">
        <color theme="0" tint="-0.14371166112247077"/>
      </left>
      <right/>
      <top style="thin">
        <color theme="0" tint="-0.14374217963194677"/>
      </top>
      <bottom style="thin">
        <color theme="0" tint="-0.14374217963194677"/>
      </bottom>
      <diagonal/>
    </border>
    <border>
      <left/>
      <right style="thin">
        <color theme="0" tint="-0.14374217963194677"/>
      </right>
      <top style="thin">
        <color theme="0" tint="-0.14374217963194677"/>
      </top>
      <bottom style="thin">
        <color theme="0" tint="-0.1434675130466628"/>
      </bottom>
      <diagonal/>
    </border>
    <border>
      <left style="thin">
        <color theme="0" tint="-0.1435285500656148"/>
      </left>
      <right style="thin">
        <color theme="0" tint="-0.1435285500656148"/>
      </right>
      <top style="thin">
        <color theme="0" tint="-0.1435285500656148"/>
      </top>
      <bottom style="thin">
        <color theme="0" tint="-0.1435285500656148"/>
      </bottom>
      <diagonal/>
    </border>
    <border>
      <left style="thin">
        <color theme="0" tint="-0.1435285500656148"/>
      </left>
      <right/>
      <top style="thin">
        <color theme="0" tint="-0.1435285500656148"/>
      </top>
      <bottom style="thin">
        <color theme="0" tint="-0.1435285500656148"/>
      </bottom>
      <diagonal/>
    </border>
    <border>
      <left/>
      <right style="thin">
        <color theme="0" tint="-0.14374217963194677"/>
      </right>
      <top style="thin">
        <color theme="0" tint="-0.1434675130466628"/>
      </top>
      <bottom style="thin">
        <color theme="0" tint="-0.1434675130466628"/>
      </bottom>
      <diagonal/>
    </border>
    <border>
      <left style="thin">
        <color theme="0" tint="-0.1435285500656148"/>
      </left>
      <right style="thin">
        <color theme="0" tint="-0.1435285500656148"/>
      </right>
      <top style="thin">
        <color theme="0" tint="-0.1435285500656148"/>
      </top>
      <bottom/>
      <diagonal/>
    </border>
    <border>
      <left style="thin">
        <color theme="0" tint="-0.1435285500656148"/>
      </left>
      <right/>
      <top style="thin">
        <color theme="0" tint="-0.1435285500656148"/>
      </top>
      <bottom/>
      <diagonal/>
    </border>
    <border>
      <left style="thin">
        <color theme="0" tint="-0.1435285500656148"/>
      </left>
      <right style="thin">
        <color theme="0" tint="-0.1435285500656148"/>
      </right>
      <top/>
      <bottom/>
      <diagonal/>
    </border>
    <border>
      <left style="thin">
        <color theme="0" tint="-0.1435285500656148"/>
      </left>
      <right/>
      <top/>
      <bottom/>
      <diagonal/>
    </border>
    <border>
      <left/>
      <right style="thin">
        <color theme="0" tint="-0.14374217963194677"/>
      </right>
      <top/>
      <bottom/>
      <diagonal/>
    </border>
    <border>
      <left style="thin">
        <color rgb="FFDADADA"/>
      </left>
      <right/>
      <top/>
      <bottom/>
      <diagonal/>
    </border>
    <border>
      <left style="thin">
        <color theme="0" tint="-0.14395580919827874"/>
      </left>
      <right/>
      <top/>
      <bottom/>
      <diagonal/>
    </border>
    <border>
      <left style="thin">
        <color rgb="FFDADADA"/>
      </left>
      <right style="thin">
        <color rgb="FFDADADA"/>
      </right>
      <top/>
      <bottom style="thin">
        <color rgb="FFF4F4F4"/>
      </bottom>
      <diagonal/>
    </border>
    <border>
      <left style="thin">
        <color theme="0" tint="-0.1435285500656148"/>
      </left>
      <right style="thin">
        <color theme="0" tint="-0.1435285500656148"/>
      </right>
      <top style="thin">
        <color theme="0" tint="-4.3549913022247991E-2"/>
      </top>
      <bottom style="thin">
        <color theme="0" tint="-4.3549913022247991E-2"/>
      </bottom>
      <diagonal/>
    </border>
    <border>
      <left style="thin">
        <color rgb="FFDADADA"/>
      </left>
      <right style="thin">
        <color rgb="FFDADADA"/>
      </right>
      <top style="thin">
        <color rgb="FFF4F4F4"/>
      </top>
      <bottom style="thin">
        <color rgb="FFF4F4F4"/>
      </bottom>
      <diagonal/>
    </border>
    <border>
      <left style="thin">
        <color theme="0" tint="-0.1435285500656148"/>
      </left>
      <right style="thin">
        <color theme="0" tint="-0.1435285500656148"/>
      </right>
      <top style="thin">
        <color theme="0" tint="-4.3549913022247991E-2"/>
      </top>
      <bottom style="thin">
        <color theme="0" tint="-0.1435285500656148"/>
      </bottom>
      <diagonal/>
    </border>
    <border>
      <left style="thin">
        <color theme="0" tint="-0.1435285500656148"/>
      </left>
      <right/>
      <top/>
      <bottom style="thin">
        <color theme="0" tint="-0.1435285500656148"/>
      </bottom>
      <diagonal/>
    </border>
    <border>
      <left/>
      <right/>
      <top/>
      <bottom style="thin">
        <color theme="0" tint="-0.1435285500656148"/>
      </bottom>
      <diagonal/>
    </border>
    <border>
      <left/>
      <right style="thin">
        <color theme="0" tint="-0.14374217963194677"/>
      </right>
      <top/>
      <bottom style="thin">
        <color theme="0" tint="-0.1435285500656148"/>
      </bottom>
      <diagonal/>
    </border>
    <border>
      <left style="thin">
        <color theme="0" tint="-0.1435285500656148"/>
      </left>
      <right style="thin">
        <color theme="0" tint="-0.1435285500656148"/>
      </right>
      <top/>
      <bottom style="thin">
        <color theme="0" tint="-0.1435285500656148"/>
      </bottom>
      <diagonal/>
    </border>
    <border>
      <left/>
      <right/>
      <top style="thin">
        <color theme="0" tint="-0.1435285500656148"/>
      </top>
      <bottom style="thin">
        <color theme="0" tint="-0.1435285500656148"/>
      </bottom>
      <diagonal/>
    </border>
    <border>
      <left/>
      <right style="thin">
        <color theme="0" tint="-0.14374217963194677"/>
      </right>
      <top style="thin">
        <color theme="0" tint="-0.1435285500656148"/>
      </top>
      <bottom style="thin">
        <color theme="0" tint="-0.1435285500656148"/>
      </bottom>
      <diagonal/>
    </border>
    <border>
      <left/>
      <right/>
      <top style="thin">
        <color theme="0" tint="-0.1435285500656148"/>
      </top>
      <bottom/>
      <diagonal/>
    </border>
    <border>
      <left/>
      <right style="thin">
        <color theme="0" tint="-0.14374217963194677"/>
      </right>
      <top style="thin">
        <color theme="0" tint="-0.1435285500656148"/>
      </top>
      <bottom/>
      <diagonal/>
    </border>
    <border>
      <left style="thin">
        <color theme="0" tint="-0.14395580919827874"/>
      </left>
      <right/>
      <top style="thin">
        <color theme="0" tint="-0.14395580919827874"/>
      </top>
      <bottom/>
      <diagonal/>
    </border>
    <border>
      <left/>
      <right/>
      <top/>
      <bottom style="thin">
        <color theme="0" tint="-0.13934751426740319"/>
      </bottom>
      <diagonal/>
    </border>
    <border>
      <left/>
      <right/>
      <top style="thin">
        <color rgb="FFDBDBDB"/>
      </top>
      <bottom style="thin">
        <color rgb="FFDADADA"/>
      </bottom>
      <diagonal/>
    </border>
    <border>
      <left/>
      <right/>
      <top style="thin">
        <color rgb="FFDBDBDB"/>
      </top>
      <bottom style="thin">
        <color rgb="FFDBDBDB"/>
      </bottom>
      <diagonal/>
    </border>
    <border>
      <left/>
      <right style="thin">
        <color theme="0" tint="-0.13934751426740319"/>
      </right>
      <top style="thin">
        <color theme="0" tint="-0.13934751426740319"/>
      </top>
      <bottom style="thin">
        <color theme="0" tint="-0.13934751426740319"/>
      </bottom>
      <diagonal/>
    </border>
    <border>
      <left style="thin">
        <color rgb="FFDBDBDB"/>
      </left>
      <right style="thin">
        <color rgb="FFDBDBDB"/>
      </right>
      <top style="thin">
        <color rgb="FFDBDBDB"/>
      </top>
      <bottom style="thin">
        <color rgb="FFDBDBDB"/>
      </bottom>
      <diagonal/>
    </border>
    <border>
      <left style="thin">
        <color theme="0" tint="-0.13934751426740319"/>
      </left>
      <right/>
      <top style="thin">
        <color theme="0" tint="-0.13934751426740319"/>
      </top>
      <bottom style="thin">
        <color theme="0" tint="-0.13934751426740319"/>
      </bottom>
      <diagonal/>
    </border>
    <border>
      <left/>
      <right/>
      <top style="thin">
        <color theme="0" tint="-0.13934751426740319"/>
      </top>
      <bottom style="thin">
        <color theme="0" tint="-0.13934751426740319"/>
      </bottom>
      <diagonal/>
    </border>
    <border>
      <left/>
      <right style="thin">
        <color theme="0" tint="-0.13931699575792719"/>
      </right>
      <top style="thin">
        <color theme="0" tint="-0.13934751426740319"/>
      </top>
      <bottom style="thin">
        <color theme="0" tint="-0.13934751426740319"/>
      </bottom>
      <diagonal/>
    </border>
    <border>
      <left/>
      <right style="thin">
        <color theme="0" tint="-0.13934751426740319"/>
      </right>
      <top style="thin">
        <color theme="0" tint="-0.13934751426740319"/>
      </top>
      <bottom style="thin">
        <color theme="0" tint="-0.13931699575792719"/>
      </bottom>
      <diagonal/>
    </border>
    <border>
      <left style="thin">
        <color theme="0" tint="-0.13934751426740319"/>
      </left>
      <right/>
      <top style="thin">
        <color theme="0" tint="-0.13934751426740319"/>
      </top>
      <bottom style="thin">
        <color theme="0" tint="-0.13931699575792719"/>
      </bottom>
      <diagonal/>
    </border>
    <border>
      <left/>
      <right/>
      <top style="thin">
        <color theme="0" tint="-0.13934751426740319"/>
      </top>
      <bottom style="thin">
        <color theme="0" tint="-0.13931699575792719"/>
      </bottom>
      <diagonal/>
    </border>
    <border>
      <left/>
      <right style="thin">
        <color theme="0" tint="-0.13931699575792719"/>
      </right>
      <top style="thin">
        <color theme="0" tint="-0.13934751426740319"/>
      </top>
      <bottom style="thin">
        <color theme="0" tint="-0.13931699575792719"/>
      </bottom>
      <diagonal/>
    </border>
    <border>
      <left/>
      <right style="thin">
        <color rgb="FFDADADA"/>
      </right>
      <top style="thin">
        <color rgb="FFDBDBDB"/>
      </top>
      <bottom style="thin">
        <color rgb="FFD9D9D9"/>
      </bottom>
      <diagonal/>
    </border>
    <border>
      <left style="thin">
        <color rgb="FFDADADA"/>
      </left>
      <right style="thin">
        <color rgb="FFDBDBDB"/>
      </right>
      <top style="thin">
        <color rgb="FFDBDBDB"/>
      </top>
      <bottom style="thin">
        <color rgb="FFDADADA"/>
      </bottom>
      <diagonal/>
    </border>
    <border>
      <left style="thin">
        <color theme="0" tint="-0.13934751426740319"/>
      </left>
      <right/>
      <top style="thin">
        <color theme="0" tint="-0.13931699575792719"/>
      </top>
      <bottom style="thin">
        <color theme="0" tint="-0.14606158635212257"/>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right style="thin">
        <color theme="0" tint="-0.13931699575792719"/>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3F3F3"/>
      </bottom>
      <diagonal/>
    </border>
    <border>
      <left style="thin">
        <color rgb="FFDADADA"/>
      </left>
      <right style="thin">
        <color rgb="FFDBDBDB"/>
      </right>
      <top style="thin">
        <color rgb="FFDADADA"/>
      </top>
      <bottom style="thin">
        <color rgb="FFF3F3F3"/>
      </bottom>
      <diagonal/>
    </border>
    <border>
      <left style="thin">
        <color rgb="FFDBDBDB"/>
      </left>
      <right/>
      <top style="thin">
        <color rgb="FFDADADA"/>
      </top>
      <bottom style="thin">
        <color rgb="FFF3F3F3"/>
      </bottom>
      <diagonal/>
    </border>
    <border>
      <left/>
      <right style="thin">
        <color rgb="FFDBDBDB"/>
      </right>
      <top style="thin">
        <color rgb="FFD9D9D9"/>
      </top>
      <bottom style="thin">
        <color rgb="FFF3F3F3"/>
      </bottom>
      <diagonal/>
    </border>
    <border>
      <left/>
      <right style="thin">
        <color theme="0" tint="-0.13931699575792719"/>
      </right>
      <top style="thin">
        <color rgb="FFD9D9D9"/>
      </top>
      <bottom style="thin">
        <color rgb="FFF3F3F3"/>
      </bottom>
      <diagonal/>
    </border>
    <border>
      <left style="thin">
        <color rgb="FFDBDBDB"/>
      </left>
      <right/>
      <top style="thin">
        <color rgb="FFD9D9D9"/>
      </top>
      <bottom style="thin">
        <color rgb="FFF3F3F3"/>
      </bottom>
      <diagonal/>
    </border>
    <border>
      <left/>
      <right style="thin">
        <color theme="0" tint="-0.14569536423841059"/>
      </right>
      <top style="thin">
        <color theme="0" tint="-4.8310800500503556E-2"/>
      </top>
      <bottom style="thin">
        <color theme="0" tint="-4.8310800500503556E-2"/>
      </bottom>
      <diagonal/>
    </border>
    <border>
      <left style="thin">
        <color rgb="FFDADADA"/>
      </left>
      <right style="thin">
        <color rgb="FFDBDBDB"/>
      </right>
      <top style="thin">
        <color rgb="FFF3F3F3"/>
      </top>
      <bottom style="thin">
        <color rgb="FFF3F3F3"/>
      </bottom>
      <diagonal/>
    </border>
    <border>
      <left style="thin">
        <color theme="0" tint="-0.13602099673451948"/>
      </left>
      <right/>
      <top style="thin">
        <color theme="0" tint="-3.6042359691152687E-2"/>
      </top>
      <bottom style="thin">
        <color theme="0" tint="-3.6042359691152687E-2"/>
      </bottom>
      <diagonal/>
    </border>
    <border>
      <left/>
      <right/>
      <top style="thin">
        <color theme="0" tint="-3.6042359691152687E-2"/>
      </top>
      <bottom style="thin">
        <color theme="0" tint="-3.6042359691152687E-2"/>
      </bottom>
      <diagonal/>
    </border>
    <border>
      <left/>
      <right style="thin">
        <color theme="0" tint="-0.13602099673451948"/>
      </right>
      <top style="thin">
        <color theme="0" tint="-3.6042359691152687E-2"/>
      </top>
      <bottom style="thin">
        <color theme="0" tint="-3.6042359691152687E-2"/>
      </bottom>
      <diagonal/>
    </border>
    <border>
      <left style="thin">
        <color rgb="FFDCDCDC"/>
      </left>
      <right/>
      <top style="thin">
        <color rgb="FFF3F3F3"/>
      </top>
      <bottom style="thin">
        <color rgb="FFF3F3F3"/>
      </bottom>
      <diagonal/>
    </border>
    <border>
      <left/>
      <right/>
      <top style="thin">
        <color theme="0" tint="-4.8310800500503556E-2"/>
      </top>
      <bottom style="thin">
        <color theme="0" tint="-4.8310800500503556E-2"/>
      </bottom>
      <diagonal/>
    </border>
    <border>
      <left/>
      <right style="thin">
        <color theme="0" tint="-0.13931699575792719"/>
      </right>
      <top style="thin">
        <color theme="0" tint="-4.8310800500503556E-2"/>
      </top>
      <bottom style="thin">
        <color theme="0" tint="-4.8310800500503556E-2"/>
      </bottom>
      <diagonal/>
    </border>
    <border>
      <left style="thin">
        <color rgb="FFDBDBDB"/>
      </left>
      <right/>
      <top style="thin">
        <color rgb="FFF3F3F3"/>
      </top>
      <bottom style="thin">
        <color rgb="FFF3F3F3"/>
      </bottom>
      <diagonal/>
    </border>
    <border>
      <left style="thin">
        <color theme="0" tint="-0.13934751426740319"/>
      </left>
      <right/>
      <top style="thin">
        <color theme="0" tint="-4.8310800500503556E-2"/>
      </top>
      <bottom style="thin">
        <color theme="0" tint="-4.8310800500503556E-2"/>
      </bottom>
      <diagonal/>
    </border>
    <border>
      <left/>
      <right style="thin">
        <color theme="0" tint="-0.13934751426740319"/>
      </right>
      <top style="thin">
        <color theme="0" tint="-4.8310800500503556E-2"/>
      </top>
      <bottom style="thin">
        <color theme="0" tint="-4.8310800500503556E-2"/>
      </bottom>
      <diagonal/>
    </border>
    <border>
      <left/>
      <right style="thin">
        <color theme="0" tint="-0.14569536423841059"/>
      </right>
      <top style="thin">
        <color theme="0" tint="-4.8310800500503556E-2"/>
      </top>
      <bottom style="thin">
        <color theme="0" tint="-4.828028199102756E-2"/>
      </bottom>
      <diagonal/>
    </border>
    <border>
      <left style="thin">
        <color theme="0" tint="-0.13608203375347147"/>
      </left>
      <right/>
      <top style="thin">
        <color theme="0" tint="-3.6103396710104679E-2"/>
      </top>
      <bottom style="thin">
        <color theme="0" tint="-3.6103396710104679E-2"/>
      </bottom>
      <diagonal/>
    </border>
    <border>
      <left/>
      <right/>
      <top style="thin">
        <color theme="0" tint="-3.6103396710104679E-2"/>
      </top>
      <bottom style="thin">
        <color theme="0" tint="-3.6103396710104679E-2"/>
      </bottom>
      <diagonal/>
    </border>
    <border>
      <left/>
      <right style="thin">
        <color theme="0" tint="-0.13608203375347147"/>
      </right>
      <top style="thin">
        <color theme="0" tint="-3.6103396710104679E-2"/>
      </top>
      <bottom style="thin">
        <color theme="0" tint="-3.6103396710104679E-2"/>
      </bottom>
      <diagonal/>
    </border>
    <border>
      <left style="thin">
        <color rgb="FFDCDCDC"/>
      </left>
      <right/>
      <top style="thin">
        <color rgb="FFD9D9D9"/>
      </top>
      <bottom style="thin">
        <color rgb="FFF3F3F3"/>
      </bottom>
      <diagonal/>
    </border>
    <border>
      <left/>
      <right style="thin">
        <color theme="0" tint="-0.14938810388500626"/>
      </right>
      <top style="thin">
        <color theme="0" tint="-4.8310800500503556E-2"/>
      </top>
      <bottom style="thin">
        <color theme="0" tint="-4.8310800500503556E-2"/>
      </bottom>
      <diagonal/>
    </border>
    <border>
      <left/>
      <right style="thin">
        <color rgb="FFDADADA"/>
      </right>
      <top style="thin">
        <color rgb="FFF3F3F3"/>
      </top>
      <bottom style="thin">
        <color rgb="FFDBDBDB"/>
      </bottom>
      <diagonal/>
    </border>
    <border>
      <left style="thin">
        <color rgb="FFDADADA"/>
      </left>
      <right style="thin">
        <color rgb="FFDBDBDB"/>
      </right>
      <top style="thin">
        <color rgb="FFF3F3F3"/>
      </top>
      <bottom style="thin">
        <color rgb="FFDBDBDB"/>
      </bottom>
      <diagonal/>
    </border>
    <border>
      <left style="thin">
        <color rgb="FFDBDBDB"/>
      </left>
      <right/>
      <top style="thin">
        <color rgb="FFF3F3F3"/>
      </top>
      <bottom style="thin">
        <color rgb="FFDBDBDB"/>
      </bottom>
      <diagonal/>
    </border>
    <border>
      <left/>
      <right/>
      <top style="thin">
        <color rgb="FFF3F3F3"/>
      </top>
      <bottom style="thin">
        <color rgb="FFDBDBDB"/>
      </bottom>
      <diagonal/>
    </border>
    <border>
      <left/>
      <right style="thin">
        <color rgb="FFD9D9D9"/>
      </right>
      <top style="thin">
        <color rgb="FFF3F3F3"/>
      </top>
      <bottom style="thin">
        <color rgb="FFDBDBDB"/>
      </bottom>
      <diagonal/>
    </border>
    <border>
      <left style="thin">
        <color rgb="FFD9D9D9"/>
      </left>
      <right/>
      <top style="thin">
        <color rgb="FFF3F3F3"/>
      </top>
      <bottom style="thin">
        <color rgb="FFDBDBDB"/>
      </bottom>
      <diagonal/>
    </border>
    <border>
      <left/>
      <right style="thin">
        <color rgb="FFDBDBDB"/>
      </right>
      <top style="thin">
        <color rgb="FFF3F3F3"/>
      </top>
      <bottom style="thin">
        <color rgb="FFDBDBDB"/>
      </bottom>
      <diagonal/>
    </border>
    <border>
      <left/>
      <right/>
      <top/>
      <bottom style="thin">
        <color theme="0" tint="-0.13919492172002321"/>
      </bottom>
      <diagonal/>
    </border>
    <border>
      <left/>
      <right/>
      <top style="thin">
        <color rgb="FFDCDCDC"/>
      </top>
      <bottom style="thin">
        <color rgb="FFDBDBDB"/>
      </bottom>
      <diagonal/>
    </border>
    <border>
      <left/>
      <right style="thin">
        <color theme="0" tint="-0.13919492172002321"/>
      </right>
      <top style="thin">
        <color theme="0" tint="-0.13919492172002321"/>
      </top>
      <bottom style="thin">
        <color theme="0" tint="-0.13919492172002321"/>
      </bottom>
      <diagonal/>
    </border>
    <border>
      <left style="thin">
        <color rgb="FFDCDCDC"/>
      </left>
      <right style="thin">
        <color rgb="FFDBDBDB"/>
      </right>
      <top style="thin">
        <color rgb="FFDBDBDB"/>
      </top>
      <bottom style="thin">
        <color rgb="FFDBDBDB"/>
      </bottom>
      <diagonal/>
    </border>
    <border>
      <left style="thin">
        <color theme="0" tint="-0.13919492172002321"/>
      </left>
      <right/>
      <top style="thin">
        <color theme="0" tint="-0.13919492172002321"/>
      </top>
      <bottom style="thin">
        <color theme="0" tint="-0.13919492172002321"/>
      </bottom>
      <diagonal/>
    </border>
    <border>
      <left/>
      <right/>
      <top style="thin">
        <color theme="0" tint="-0.13919492172002321"/>
      </top>
      <bottom style="thin">
        <color theme="0" tint="-0.13919492172002321"/>
      </bottom>
      <diagonal/>
    </border>
    <border>
      <left/>
      <right style="thin">
        <color theme="0" tint="-0.13916440321054721"/>
      </right>
      <top style="thin">
        <color theme="0" tint="-0.13919492172002321"/>
      </top>
      <bottom style="thin">
        <color theme="0" tint="-0.13919492172002321"/>
      </bottom>
      <diagonal/>
    </border>
    <border>
      <left/>
      <right style="thin">
        <color theme="0" tint="-0.13919492172002321"/>
      </right>
      <top style="thin">
        <color theme="0" tint="-0.13919492172002321"/>
      </top>
      <bottom style="thin">
        <color theme="0" tint="-0.13916440321054721"/>
      </bottom>
      <diagonal/>
    </border>
    <border>
      <left style="thin">
        <color theme="0" tint="-0.13919492172002321"/>
      </left>
      <right/>
      <top style="thin">
        <color theme="0" tint="-0.13919492172002321"/>
      </top>
      <bottom style="thin">
        <color theme="0" tint="-0.13916440321054721"/>
      </bottom>
      <diagonal/>
    </border>
    <border>
      <left/>
      <right/>
      <top style="thin">
        <color theme="0" tint="-0.13919492172002321"/>
      </top>
      <bottom style="thin">
        <color theme="0" tint="-0.13916440321054721"/>
      </bottom>
      <diagonal/>
    </border>
    <border>
      <left/>
      <right style="thin">
        <color theme="0" tint="-0.13916440321054721"/>
      </right>
      <top style="thin">
        <color theme="0" tint="-0.13919492172002321"/>
      </top>
      <bottom style="thin">
        <color theme="0" tint="-0.13916440321054721"/>
      </bottom>
      <diagonal/>
    </border>
    <border>
      <left style="thin">
        <color theme="0" tint="-0.13919492172002321"/>
      </left>
      <right/>
      <top style="thin">
        <color theme="0" tint="-0.13916440321054721"/>
      </top>
      <bottom style="thin">
        <color theme="0" tint="-0.14590899380474256"/>
      </bottom>
      <diagonal/>
    </border>
    <border>
      <left/>
      <right style="thin">
        <color theme="0" tint="-0.14554277169103061"/>
      </right>
      <top style="thin">
        <color theme="0" tint="-4.8158207953123568E-2"/>
      </top>
      <bottom style="thin">
        <color theme="0" tint="-4.8158207953123568E-2"/>
      </bottom>
      <diagonal/>
    </border>
    <border>
      <left style="thin">
        <color theme="0" tint="-0.13919492172002321"/>
      </left>
      <right/>
      <top style="thin">
        <color theme="0" tint="-4.8158207953123568E-2"/>
      </top>
      <bottom style="thin">
        <color theme="0" tint="-4.8158207953123568E-2"/>
      </bottom>
      <diagonal/>
    </border>
    <border>
      <left/>
      <right/>
      <top style="thin">
        <color theme="0" tint="-4.8158207953123568E-2"/>
      </top>
      <bottom style="thin">
        <color theme="0" tint="-4.8158207953123568E-2"/>
      </bottom>
      <diagonal/>
    </border>
    <border>
      <left/>
      <right style="thin">
        <color theme="0" tint="-0.13916440321054721"/>
      </right>
      <top style="thin">
        <color theme="0" tint="-4.8158207953123568E-2"/>
      </top>
      <bottom style="thin">
        <color theme="0" tint="-4.8158207953123568E-2"/>
      </bottom>
      <diagonal/>
    </border>
    <border>
      <left/>
      <right style="thin">
        <color theme="0" tint="-0.13919492172002321"/>
      </right>
      <top style="thin">
        <color theme="0" tint="-4.8158207953123568E-2"/>
      </top>
      <bottom style="thin">
        <color theme="0" tint="-4.8158207953123568E-2"/>
      </bottom>
      <diagonal/>
    </border>
    <border>
      <left/>
      <right/>
      <top style="thin">
        <color rgb="FFF3F3F3"/>
      </top>
      <bottom/>
      <diagonal/>
    </border>
    <border>
      <left/>
      <right/>
      <top/>
      <bottom style="thin">
        <color theme="0" tint="-0.13953062532425917"/>
      </bottom>
      <diagonal/>
    </border>
    <border>
      <left/>
      <right style="thin">
        <color theme="0" tint="-0.13953062532425917"/>
      </right>
      <top style="thin">
        <color theme="0" tint="-0.13953062532425917"/>
      </top>
      <bottom style="thin">
        <color theme="0" tint="-0.13953062532425917"/>
      </bottom>
      <diagonal/>
    </border>
    <border>
      <left style="thin">
        <color theme="0" tint="-0.13953062532425917"/>
      </left>
      <right/>
      <top style="thin">
        <color theme="0" tint="-0.13953062532425917"/>
      </top>
      <bottom style="thin">
        <color theme="0" tint="-0.13953062532425917"/>
      </bottom>
      <diagonal/>
    </border>
    <border>
      <left/>
      <right/>
      <top style="thin">
        <color theme="0" tint="-0.13953062532425917"/>
      </top>
      <bottom style="thin">
        <color theme="0" tint="-0.13953062532425917"/>
      </bottom>
      <diagonal/>
    </border>
    <border>
      <left/>
      <right style="thin">
        <color theme="0" tint="-0.13950010681478317"/>
      </right>
      <top style="thin">
        <color theme="0" tint="-0.13953062532425917"/>
      </top>
      <bottom style="thin">
        <color theme="0" tint="-0.13953062532425917"/>
      </bottom>
      <diagonal/>
    </border>
    <border>
      <left/>
      <right style="thin">
        <color theme="0" tint="-0.13953062532425917"/>
      </right>
      <top style="thin">
        <color theme="0" tint="-0.13953062532425917"/>
      </top>
      <bottom style="thin">
        <color theme="0" tint="-0.13950010681478317"/>
      </bottom>
      <diagonal/>
    </border>
    <border>
      <left style="thin">
        <color theme="0" tint="-0.13953062532425917"/>
      </left>
      <right/>
      <top style="thin">
        <color theme="0" tint="-0.13953062532425917"/>
      </top>
      <bottom style="thin">
        <color theme="0" tint="-0.13950010681478317"/>
      </bottom>
      <diagonal/>
    </border>
    <border>
      <left/>
      <right/>
      <top style="thin">
        <color theme="0" tint="-0.13953062532425917"/>
      </top>
      <bottom style="thin">
        <color theme="0" tint="-0.13950010681478317"/>
      </bottom>
      <diagonal/>
    </border>
    <border>
      <left/>
      <right style="thin">
        <color theme="0" tint="-0.13950010681478317"/>
      </right>
      <top style="thin">
        <color theme="0" tint="-0.13953062532425917"/>
      </top>
      <bottom style="thin">
        <color theme="0" tint="-0.13950010681478317"/>
      </bottom>
      <diagonal/>
    </border>
    <border>
      <left/>
      <right style="thin">
        <color rgb="FFDBDBDB"/>
      </right>
      <top style="thin">
        <color rgb="FFDBDBDB"/>
      </top>
      <bottom style="thin">
        <color rgb="FFDADADA"/>
      </bottom>
      <diagonal/>
    </border>
    <border>
      <left style="thin">
        <color theme="0" tint="-0.13953062532425917"/>
      </left>
      <right/>
      <top style="thin">
        <color theme="0" tint="-0.13950010681478317"/>
      </top>
      <bottom style="thin">
        <color theme="0" tint="-0.14624469740897855"/>
      </bottom>
      <diagonal/>
    </border>
    <border>
      <left/>
      <right style="thin">
        <color rgb="FFDBDBDB"/>
      </right>
      <top style="thin">
        <color rgb="FFDADADA"/>
      </top>
      <bottom style="thin">
        <color rgb="FFF3F3F3"/>
      </bottom>
      <diagonal/>
    </border>
    <border>
      <left/>
      <right style="thin">
        <color theme="0" tint="-0.14587847529526657"/>
      </right>
      <top style="thin">
        <color theme="0" tint="-4.8493911557359541E-2"/>
      </top>
      <bottom style="thin">
        <color theme="0" tint="-4.8493911557359541E-2"/>
      </bottom>
      <diagonal/>
    </border>
    <border>
      <left/>
      <right style="thin">
        <color rgb="FFDBDBDB"/>
      </right>
      <top style="thin">
        <color rgb="FFF3F3F3"/>
      </top>
      <bottom style="thin">
        <color rgb="FFF3F3F3"/>
      </bottom>
      <diagonal/>
    </border>
    <border>
      <left style="thin">
        <color theme="0" tint="-0.13953062532425917"/>
      </left>
      <right/>
      <top style="thin">
        <color theme="0" tint="-4.8493911557359541E-2"/>
      </top>
      <bottom style="thin">
        <color theme="0" tint="-4.8493911557359541E-2"/>
      </bottom>
      <diagonal/>
    </border>
    <border>
      <left/>
      <right/>
      <top style="thin">
        <color theme="0" tint="-4.8493911557359541E-2"/>
      </top>
      <bottom style="thin">
        <color theme="0" tint="-4.8493911557359541E-2"/>
      </bottom>
      <diagonal/>
    </border>
    <border>
      <left/>
      <right style="thin">
        <color theme="0" tint="-0.13953062532425917"/>
      </right>
      <top style="thin">
        <color theme="0" tint="-4.8493911557359541E-2"/>
      </top>
      <bottom style="thin">
        <color theme="0" tint="-4.8493911557359541E-2"/>
      </bottom>
      <diagonal/>
    </border>
    <border>
      <left/>
      <right style="thin">
        <color theme="0" tint="-0.13950010681478317"/>
      </right>
      <top style="thin">
        <color theme="0" tint="-4.8493911557359541E-2"/>
      </top>
      <bottom style="thin">
        <color theme="0" tint="-4.8493911557359541E-2"/>
      </bottom>
      <diagonal/>
    </border>
    <border>
      <left/>
      <right style="thin">
        <color rgb="FFDADADA"/>
      </right>
      <top style="thin">
        <color rgb="FFF3F3F3"/>
      </top>
      <bottom style="thin">
        <color rgb="FFD9D9D9"/>
      </bottom>
      <diagonal/>
    </border>
    <border>
      <left/>
      <right style="thin">
        <color rgb="FFDBDBDB"/>
      </right>
      <top style="thin">
        <color rgb="FFF3F3F3"/>
      </top>
      <bottom style="thin">
        <color rgb="FFD9D9D9"/>
      </bottom>
      <diagonal/>
    </border>
    <border>
      <left style="thin">
        <color rgb="FFDBDBDB"/>
      </left>
      <right/>
      <top style="thin">
        <color rgb="FFF3F3F3"/>
      </top>
      <bottom style="thin">
        <color rgb="FFD9D9D9"/>
      </bottom>
      <diagonal/>
    </border>
    <border>
      <left/>
      <right style="thin">
        <color theme="0" tint="-0.14627521591845455"/>
      </right>
      <top style="thin">
        <color theme="0" tint="-0.14847254860072634"/>
      </top>
      <bottom style="thin">
        <color theme="0" tint="-0.14847254860072634"/>
      </bottom>
      <diagonal/>
    </border>
    <border>
      <left/>
      <right style="thin">
        <color rgb="FFDBDBDB"/>
      </right>
      <top style="thin">
        <color rgb="FFD9D9D9"/>
      </top>
      <bottom style="thin">
        <color rgb="FFD9D9D9"/>
      </bottom>
      <diagonal/>
    </border>
    <border>
      <left style="thin">
        <color theme="0" tint="-0.13953062532425917"/>
      </left>
      <right/>
      <top style="thin">
        <color theme="0" tint="-0.14847254860072634"/>
      </top>
      <bottom style="thin">
        <color theme="0" tint="-0.14847254860072634"/>
      </bottom>
      <diagonal/>
    </border>
    <border>
      <left/>
      <right/>
      <top style="thin">
        <color theme="0" tint="-0.14847254860072634"/>
      </top>
      <bottom style="thin">
        <color theme="0" tint="-0.14847254860072634"/>
      </bottom>
      <diagonal/>
    </border>
    <border>
      <left/>
      <right style="thin">
        <color theme="0" tint="-0.13953062532425917"/>
      </right>
      <top style="thin">
        <color theme="0" tint="-0.14847254860072634"/>
      </top>
      <bottom style="thin">
        <color theme="0" tint="-0.14847254860072634"/>
      </bottom>
      <diagonal/>
    </border>
    <border>
      <left/>
      <right style="thin">
        <color theme="0" tint="-0.13950010681478317"/>
      </right>
      <top style="thin">
        <color theme="0" tint="-0.14847254860072634"/>
      </top>
      <bottom style="thin">
        <color theme="0" tint="-0.14847254860072634"/>
      </bottom>
      <diagonal/>
    </border>
    <border>
      <left/>
      <right style="thin">
        <color theme="0" tint="-0.13950010681478317"/>
      </right>
      <top style="thin">
        <color theme="0" tint="-4.8493911557359541E-2"/>
      </top>
      <bottom style="thin">
        <color theme="0" tint="-0.14847254860072634"/>
      </bottom>
      <diagonal/>
    </border>
    <border>
      <left style="thin">
        <color theme="0" tint="-0.13953062532425917"/>
      </left>
      <right/>
      <top style="thin">
        <color theme="0" tint="-4.8493911557359541E-2"/>
      </top>
      <bottom style="thin">
        <color theme="0" tint="-0.14847254860072634"/>
      </bottom>
      <diagonal/>
    </border>
    <border>
      <left/>
      <right/>
      <top style="thin">
        <color theme="0" tint="-4.8493911557359541E-2"/>
      </top>
      <bottom style="thin">
        <color theme="0" tint="-0.14847254860072634"/>
      </bottom>
      <diagonal/>
    </border>
    <border>
      <left/>
      <right style="thin">
        <color theme="0" tint="-0.13953062532425917"/>
      </right>
      <top style="thin">
        <color theme="0" tint="-4.8493911557359541E-2"/>
      </top>
      <bottom style="thin">
        <color theme="0" tint="-0.14847254860072634"/>
      </bottom>
      <diagonal/>
    </border>
    <border>
      <left/>
      <right/>
      <top style="thin">
        <color theme="0" tint="-0.14374217963194677"/>
      </top>
      <bottom style="thin">
        <color rgb="FFDADADA"/>
      </bottom>
      <diagonal/>
    </border>
    <border>
      <left style="thin">
        <color theme="0" tint="-0.14395580919827874"/>
      </left>
      <right/>
      <top/>
      <bottom style="thin">
        <color theme="0" tint="-0.14395580919827874"/>
      </bottom>
      <diagonal/>
    </border>
    <border>
      <left/>
      <right/>
      <top style="thin">
        <color theme="0" tint="-0.14389477217932675"/>
      </top>
      <bottom/>
      <diagonal/>
    </border>
    <border>
      <left/>
      <right/>
      <top style="thin">
        <color theme="0" tint="-0.14395580919827874"/>
      </top>
      <bottom/>
      <diagonal/>
    </border>
  </borders>
  <cellStyleXfs count="33">
    <xf numFmtId="0" fontId="0" fillId="0" borderId="0"/>
    <xf numFmtId="9" fontId="22" fillId="0" borderId="0" applyFont="0" applyFill="0" applyBorder="0" applyAlignment="0" applyProtection="0"/>
    <xf numFmtId="0" fontId="11" fillId="0" borderId="0" applyNumberFormat="0" applyFill="0" applyBorder="0" applyAlignment="0" applyProtection="0"/>
    <xf numFmtId="0" fontId="22" fillId="0" borderId="0"/>
    <xf numFmtId="165" fontId="22"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5" fontId="40" fillId="0" borderId="0" applyFont="0" applyFill="0" applyBorder="0" applyAlignment="0" applyProtection="0"/>
    <xf numFmtId="0" fontId="40"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65" fillId="0" borderId="0"/>
    <xf numFmtId="165" fontId="40" fillId="0" borderId="0" applyFont="0" applyFill="0" applyBorder="0" applyAlignment="0" applyProtection="0"/>
    <xf numFmtId="0" fontId="1" fillId="0" borderId="0"/>
    <xf numFmtId="165" fontId="1" fillId="0" borderId="0" applyFont="0" applyFill="0" applyBorder="0" applyAlignment="0" applyProtection="0"/>
    <xf numFmtId="0" fontId="22" fillId="0" borderId="0"/>
  </cellStyleXfs>
  <cellXfs count="2833">
    <xf numFmtId="0" fontId="0" fillId="0" borderId="0" xfId="0"/>
    <xf numFmtId="0" fontId="2" fillId="0" borderId="0" xfId="0" applyFont="1"/>
    <xf numFmtId="0" fontId="3" fillId="0" borderId="0" xfId="0" applyFont="1"/>
    <xf numFmtId="0" fontId="4" fillId="0" borderId="0" xfId="0" applyFont="1"/>
    <xf numFmtId="0" fontId="13" fillId="2" borderId="0" xfId="0" applyFont="1" applyFill="1" applyAlignment="1">
      <alignment vertical="center"/>
    </xf>
    <xf numFmtId="0" fontId="14" fillId="2" borderId="0" xfId="0" applyFont="1" applyFill="1" applyAlignment="1">
      <alignment horizontal="right" vertical="center"/>
    </xf>
    <xf numFmtId="0" fontId="15" fillId="0" borderId="0" xfId="0" applyFont="1" applyAlignment="1">
      <alignment vertical="center"/>
    </xf>
    <xf numFmtId="0" fontId="0" fillId="0" borderId="0" xfId="0" applyAlignment="1">
      <alignment horizontal="right" vertical="top"/>
    </xf>
    <xf numFmtId="0" fontId="15" fillId="0" borderId="0" xfId="0" applyFont="1" applyAlignment="1">
      <alignment vertical="top"/>
    </xf>
    <xf numFmtId="0" fontId="16" fillId="0" borderId="1" xfId="2" applyNumberFormat="1" applyFont="1" applyBorder="1" applyAlignment="1"/>
    <xf numFmtId="0" fontId="16" fillId="0" borderId="2" xfId="2" quotePrefix="1" applyNumberFormat="1" applyFont="1" applyBorder="1" applyAlignment="1">
      <alignment horizontal="right"/>
    </xf>
    <xf numFmtId="0" fontId="17" fillId="0" borderId="0" xfId="2" applyNumberFormat="1" applyFont="1" applyBorder="1" applyAlignment="1"/>
    <xf numFmtId="0" fontId="17" fillId="0" borderId="0" xfId="2" quotePrefix="1" applyNumberFormat="1" applyFont="1" applyBorder="1" applyAlignment="1">
      <alignment horizontal="right"/>
    </xf>
    <xf numFmtId="0" fontId="18" fillId="0" borderId="0" xfId="2" applyNumberFormat="1" applyFont="1" applyBorder="1" applyAlignment="1"/>
    <xf numFmtId="0" fontId="17" fillId="0" borderId="0" xfId="0" quotePrefix="1" applyFont="1" applyAlignment="1">
      <alignment horizontal="right"/>
    </xf>
    <xf numFmtId="0" fontId="16" fillId="0" borderId="1" xfId="2" applyNumberFormat="1" applyFont="1" applyBorder="1" applyAlignment="1">
      <alignment horizontal="left" indent="1"/>
    </xf>
    <xf numFmtId="0" fontId="16" fillId="0" borderId="1" xfId="2" quotePrefix="1" applyNumberFormat="1" applyFont="1" applyBorder="1" applyAlignment="1">
      <alignment horizontal="right"/>
    </xf>
    <xf numFmtId="0" fontId="18" fillId="0" borderId="1" xfId="2" applyNumberFormat="1" applyFont="1" applyBorder="1" applyAlignment="1"/>
    <xf numFmtId="0" fontId="17" fillId="0" borderId="1" xfId="2" quotePrefix="1" applyNumberFormat="1" applyFont="1" applyBorder="1" applyAlignment="1">
      <alignment horizontal="right"/>
    </xf>
    <xf numFmtId="0" fontId="19" fillId="0" borderId="0" xfId="2" applyNumberFormat="1" applyFont="1" applyBorder="1" applyAlignment="1"/>
    <xf numFmtId="0" fontId="19" fillId="0" borderId="0" xfId="2" quotePrefix="1" applyFont="1" applyBorder="1" applyAlignment="1">
      <alignment horizontal="right"/>
    </xf>
    <xf numFmtId="0" fontId="16" fillId="0" borderId="0" xfId="2" applyNumberFormat="1" applyFont="1" applyBorder="1" applyAlignment="1">
      <alignment vertical="center"/>
    </xf>
    <xf numFmtId="0" fontId="22" fillId="0" borderId="0" xfId="3"/>
    <xf numFmtId="0" fontId="25" fillId="0" borderId="0" xfId="3" applyFont="1" applyAlignment="1">
      <alignment horizontal="left" vertical="top" wrapText="1" indent="1"/>
    </xf>
    <xf numFmtId="0" fontId="30" fillId="0" borderId="4" xfId="3" applyFont="1" applyBorder="1" applyAlignment="1">
      <alignment vertical="center" wrapText="1"/>
    </xf>
    <xf numFmtId="0" fontId="29" fillId="0" borderId="5" xfId="3" applyFont="1" applyBorder="1" applyAlignment="1">
      <alignment horizontal="center" vertical="center"/>
    </xf>
    <xf numFmtId="0" fontId="31" fillId="0" borderId="4" xfId="3" applyFont="1" applyBorder="1" applyAlignment="1">
      <alignment vertical="center" wrapText="1"/>
    </xf>
    <xf numFmtId="166" fontId="29" fillId="0" borderId="5" xfId="3" applyNumberFormat="1" applyFont="1" applyBorder="1" applyAlignment="1">
      <alignment horizontal="right" vertical="center"/>
    </xf>
    <xf numFmtId="166" fontId="28" fillId="0" borderId="6" xfId="3" applyNumberFormat="1" applyFont="1" applyBorder="1" applyAlignment="1">
      <alignment horizontal="right" vertical="center"/>
    </xf>
    <xf numFmtId="166" fontId="28" fillId="0" borderId="7" xfId="3" applyNumberFormat="1" applyFont="1" applyBorder="1" applyAlignment="1">
      <alignment horizontal="right" vertical="center"/>
    </xf>
    <xf numFmtId="166" fontId="28" fillId="0" borderId="5" xfId="3" applyNumberFormat="1" applyFont="1" applyBorder="1" applyAlignment="1">
      <alignment horizontal="right" vertical="center"/>
    </xf>
    <xf numFmtId="0" fontId="29" fillId="0" borderId="8" xfId="3" applyFont="1" applyBorder="1" applyAlignment="1">
      <alignment vertical="center"/>
    </xf>
    <xf numFmtId="164" fontId="28" fillId="0" borderId="9" xfId="3" applyNumberFormat="1" applyFont="1" applyBorder="1" applyAlignment="1">
      <alignment horizontal="right" vertical="center"/>
    </xf>
    <xf numFmtId="164" fontId="28" fillId="0" borderId="10" xfId="3" applyNumberFormat="1" applyFont="1" applyBorder="1" applyAlignment="1">
      <alignment vertical="center"/>
    </xf>
    <xf numFmtId="164" fontId="28" fillId="0" borderId="11" xfId="3" applyNumberFormat="1" applyFont="1" applyBorder="1" applyAlignment="1">
      <alignment vertical="center"/>
    </xf>
    <xf numFmtId="164" fontId="28" fillId="0" borderId="11" xfId="3" applyNumberFormat="1" applyFont="1" applyBorder="1" applyAlignment="1">
      <alignment horizontal="right" vertical="center"/>
    </xf>
    <xf numFmtId="0" fontId="29" fillId="0" borderId="12" xfId="3" applyFont="1" applyBorder="1" applyAlignment="1">
      <alignment horizontal="left" vertical="center" indent="1"/>
    </xf>
    <xf numFmtId="167" fontId="29" fillId="0" borderId="13" xfId="3" applyNumberFormat="1" applyFont="1" applyBorder="1" applyAlignment="1">
      <alignment vertical="center"/>
    </xf>
    <xf numFmtId="167" fontId="29" fillId="0" borderId="14" xfId="3" applyNumberFormat="1" applyFont="1" applyBorder="1" applyAlignment="1">
      <alignment vertical="center"/>
    </xf>
    <xf numFmtId="167" fontId="29" fillId="0" borderId="15" xfId="3" applyNumberFormat="1" applyFont="1" applyBorder="1" applyAlignment="1">
      <alignment vertical="center"/>
    </xf>
    <xf numFmtId="167" fontId="29" fillId="0" borderId="16" xfId="3" applyNumberFormat="1" applyFont="1" applyBorder="1" applyAlignment="1">
      <alignment vertical="center"/>
    </xf>
    <xf numFmtId="0" fontId="28" fillId="0" borderId="12" xfId="3" applyFont="1" applyBorder="1" applyAlignment="1">
      <alignment horizontal="left" vertical="center" indent="2"/>
    </xf>
    <xf numFmtId="167" fontId="28" fillId="0" borderId="13" xfId="3" applyNumberFormat="1" applyFont="1" applyBorder="1" applyAlignment="1">
      <alignment vertical="center"/>
    </xf>
    <xf numFmtId="167" fontId="28" fillId="0" borderId="14" xfId="3" applyNumberFormat="1" applyFont="1" applyBorder="1" applyAlignment="1">
      <alignment vertical="center"/>
    </xf>
    <xf numFmtId="167" fontId="28" fillId="0" borderId="15" xfId="3" applyNumberFormat="1" applyFont="1" applyBorder="1" applyAlignment="1">
      <alignment vertical="center"/>
    </xf>
    <xf numFmtId="167" fontId="28" fillId="0" borderId="16" xfId="3" applyNumberFormat="1" applyFont="1" applyBorder="1" applyAlignment="1">
      <alignment vertical="center"/>
    </xf>
    <xf numFmtId="0" fontId="29" fillId="0" borderId="12" xfId="3" applyFont="1" applyBorder="1" applyAlignment="1">
      <alignment vertical="center"/>
    </xf>
    <xf numFmtId="0" fontId="29" fillId="0" borderId="17" xfId="3" applyFont="1" applyBorder="1" applyAlignment="1">
      <alignment horizontal="left" vertical="center" indent="1"/>
    </xf>
    <xf numFmtId="167" fontId="29" fillId="0" borderId="18" xfId="3" applyNumberFormat="1" applyFont="1" applyBorder="1" applyAlignment="1">
      <alignment vertical="center"/>
    </xf>
    <xf numFmtId="167" fontId="29" fillId="0" borderId="19" xfId="3" applyNumberFormat="1" applyFont="1" applyBorder="1" applyAlignment="1">
      <alignment vertical="center"/>
    </xf>
    <xf numFmtId="167" fontId="29" fillId="0" borderId="20" xfId="3" applyNumberFormat="1" applyFont="1" applyBorder="1" applyAlignment="1">
      <alignment vertical="center"/>
    </xf>
    <xf numFmtId="167" fontId="29" fillId="0" borderId="21" xfId="3" applyNumberFormat="1" applyFont="1" applyBorder="1" applyAlignment="1">
      <alignment vertical="center"/>
    </xf>
    <xf numFmtId="0" fontId="29" fillId="0" borderId="4" xfId="3" applyFont="1" applyBorder="1" applyAlignment="1">
      <alignment vertical="center"/>
    </xf>
    <xf numFmtId="167" fontId="29" fillId="0" borderId="5" xfId="3" applyNumberFormat="1" applyFont="1" applyBorder="1" applyAlignment="1">
      <alignment vertical="center"/>
    </xf>
    <xf numFmtId="167" fontId="29" fillId="0" borderId="22" xfId="3" applyNumberFormat="1" applyFont="1" applyBorder="1" applyAlignment="1">
      <alignment vertical="center"/>
    </xf>
    <xf numFmtId="167" fontId="29" fillId="0" borderId="7" xfId="3" applyNumberFormat="1" applyFont="1" applyBorder="1" applyAlignment="1">
      <alignment vertical="center"/>
    </xf>
    <xf numFmtId="167" fontId="29" fillId="0" borderId="6" xfId="3" applyNumberFormat="1" applyFont="1" applyBorder="1" applyAlignment="1">
      <alignment vertical="center"/>
    </xf>
    <xf numFmtId="167" fontId="28" fillId="0" borderId="22" xfId="3" applyNumberFormat="1" applyFont="1" applyBorder="1" applyAlignment="1">
      <alignment vertical="center"/>
    </xf>
    <xf numFmtId="167" fontId="28" fillId="0" borderId="5" xfId="3" applyNumberFormat="1" applyFont="1" applyBorder="1" applyAlignment="1">
      <alignment vertical="center"/>
    </xf>
    <xf numFmtId="167" fontId="28" fillId="0" borderId="7" xfId="3" applyNumberFormat="1" applyFont="1" applyBorder="1" applyAlignment="1">
      <alignment vertical="center"/>
    </xf>
    <xf numFmtId="167" fontId="28" fillId="0" borderId="6" xfId="3" applyNumberFormat="1" applyFont="1" applyBorder="1" applyAlignment="1">
      <alignment vertical="center"/>
    </xf>
    <xf numFmtId="167" fontId="28" fillId="0" borderId="9" xfId="3" applyNumberFormat="1" applyFont="1" applyBorder="1" applyAlignment="1">
      <alignment vertical="center"/>
    </xf>
    <xf numFmtId="167" fontId="28" fillId="0" borderId="23" xfId="3" applyNumberFormat="1" applyFont="1" applyBorder="1" applyAlignment="1">
      <alignment vertical="center"/>
    </xf>
    <xf numFmtId="167" fontId="28" fillId="0" borderId="11" xfId="3" applyNumberFormat="1" applyFont="1" applyBorder="1" applyAlignment="1">
      <alignment vertical="center"/>
    </xf>
    <xf numFmtId="167" fontId="28" fillId="0" borderId="10" xfId="3" applyNumberFormat="1" applyFont="1" applyBorder="1" applyAlignment="1">
      <alignment vertical="center"/>
    </xf>
    <xf numFmtId="0" fontId="32" fillId="0" borderId="24" xfId="3" applyFont="1" applyBorder="1" applyAlignment="1">
      <alignment vertical="center"/>
    </xf>
    <xf numFmtId="164" fontId="33" fillId="0" borderId="24" xfId="3" applyNumberFormat="1" applyFont="1" applyBorder="1" applyAlignment="1">
      <alignment vertical="center"/>
    </xf>
    <xf numFmtId="0" fontId="18" fillId="0" borderId="0" xfId="3" applyFont="1" applyAlignment="1">
      <alignment horizontal="left"/>
    </xf>
    <xf numFmtId="0" fontId="37" fillId="3" borderId="27" xfId="3" applyFont="1" applyFill="1" applyBorder="1" applyAlignment="1">
      <alignment vertical="top"/>
    </xf>
    <xf numFmtId="0" fontId="37" fillId="3" borderId="31" xfId="3" applyFont="1" applyFill="1" applyBorder="1" applyAlignment="1">
      <alignment horizontal="center" vertical="top"/>
    </xf>
    <xf numFmtId="49" fontId="37" fillId="3" borderId="32" xfId="4" applyNumberFormat="1" applyFont="1" applyFill="1" applyBorder="1" applyAlignment="1">
      <alignment vertical="top" wrapText="1"/>
    </xf>
    <xf numFmtId="0" fontId="37" fillId="3" borderId="33" xfId="3" applyFont="1" applyFill="1" applyBorder="1" applyAlignment="1">
      <alignment horizontal="center" vertical="top" wrapText="1"/>
    </xf>
    <xf numFmtId="0" fontId="37" fillId="3" borderId="34" xfId="3" applyFont="1" applyFill="1" applyBorder="1" applyAlignment="1">
      <alignment horizontal="center" vertical="top" wrapText="1"/>
    </xf>
    <xf numFmtId="0" fontId="37" fillId="3" borderId="33" xfId="3" applyFont="1" applyFill="1" applyBorder="1" applyAlignment="1">
      <alignment horizontal="center" vertical="top"/>
    </xf>
    <xf numFmtId="0" fontId="37" fillId="3" borderId="35" xfId="3" applyFont="1" applyFill="1" applyBorder="1" applyAlignment="1">
      <alignment horizontal="center" vertical="top" wrapText="1"/>
    </xf>
    <xf numFmtId="0" fontId="34" fillId="3" borderId="36" xfId="3" applyFont="1" applyFill="1" applyBorder="1" applyAlignment="1">
      <alignment vertical="center"/>
    </xf>
    <xf numFmtId="0" fontId="34" fillId="3" borderId="37" xfId="3" applyFont="1" applyFill="1" applyBorder="1" applyAlignment="1">
      <alignment horizontal="center" vertical="center"/>
    </xf>
    <xf numFmtId="49" fontId="34" fillId="3" borderId="38" xfId="4" applyNumberFormat="1" applyFont="1" applyFill="1" applyBorder="1" applyAlignment="1">
      <alignment vertical="center" wrapText="1"/>
    </xf>
    <xf numFmtId="0" fontId="34" fillId="3" borderId="39" xfId="3" applyFont="1" applyFill="1" applyBorder="1" applyAlignment="1">
      <alignment horizontal="right" vertical="center"/>
    </xf>
    <xf numFmtId="0" fontId="34" fillId="3" borderId="40" xfId="3" applyFont="1" applyFill="1" applyBorder="1" applyAlignment="1">
      <alignment horizontal="right" vertical="center"/>
    </xf>
    <xf numFmtId="0" fontId="34" fillId="3" borderId="41" xfId="3" applyFont="1" applyFill="1" applyBorder="1" applyAlignment="1">
      <alignment horizontal="right" vertical="center"/>
    </xf>
    <xf numFmtId="0" fontId="34" fillId="3" borderId="42" xfId="3" applyFont="1" applyFill="1" applyBorder="1" applyAlignment="1">
      <alignment vertical="center"/>
    </xf>
    <xf numFmtId="0" fontId="34" fillId="3" borderId="43" xfId="3" applyFont="1" applyFill="1" applyBorder="1" applyAlignment="1">
      <alignment horizontal="center" vertical="center"/>
    </xf>
    <xf numFmtId="49" fontId="34" fillId="3" borderId="44" xfId="4" applyNumberFormat="1" applyFont="1" applyFill="1" applyBorder="1" applyAlignment="1">
      <alignment vertical="center" wrapText="1"/>
    </xf>
    <xf numFmtId="0" fontId="34" fillId="3" borderId="45" xfId="3" applyFont="1" applyFill="1" applyBorder="1" applyAlignment="1">
      <alignment horizontal="right" vertical="center"/>
    </xf>
    <xf numFmtId="0" fontId="34" fillId="3" borderId="46" xfId="3" applyFont="1" applyFill="1" applyBorder="1" applyAlignment="1">
      <alignment horizontal="right" vertical="center"/>
    </xf>
    <xf numFmtId="0" fontId="34" fillId="3" borderId="47" xfId="3" applyFont="1" applyFill="1" applyBorder="1" applyAlignment="1">
      <alignment horizontal="right" vertical="center"/>
    </xf>
    <xf numFmtId="0" fontId="34" fillId="3" borderId="48" xfId="3" applyFont="1" applyFill="1" applyBorder="1" applyAlignment="1">
      <alignment vertical="center"/>
    </xf>
    <xf numFmtId="0" fontId="34" fillId="3" borderId="49" xfId="3" applyFont="1" applyFill="1" applyBorder="1" applyAlignment="1">
      <alignment horizontal="center" vertical="center"/>
    </xf>
    <xf numFmtId="49" fontId="34" fillId="3" borderId="50" xfId="4" applyNumberFormat="1" applyFont="1" applyFill="1" applyBorder="1" applyAlignment="1">
      <alignment vertical="center" wrapText="1"/>
    </xf>
    <xf numFmtId="0" fontId="34" fillId="3" borderId="51" xfId="3" applyFont="1" applyFill="1" applyBorder="1" applyAlignment="1">
      <alignment horizontal="right" vertical="center" wrapText="1"/>
    </xf>
    <xf numFmtId="0" fontId="34" fillId="3" borderId="52" xfId="3" applyFont="1" applyFill="1" applyBorder="1" applyAlignment="1">
      <alignment horizontal="right" vertical="center" wrapText="1"/>
    </xf>
    <xf numFmtId="0" fontId="34" fillId="3" borderId="53" xfId="3" applyFont="1" applyFill="1" applyBorder="1" applyAlignment="1">
      <alignment horizontal="right" vertical="center" wrapText="1"/>
    </xf>
    <xf numFmtId="0" fontId="34" fillId="3" borderId="56" xfId="3" applyFont="1" applyFill="1" applyBorder="1" applyAlignment="1">
      <alignment vertical="center"/>
    </xf>
    <xf numFmtId="0" fontId="34" fillId="3" borderId="51" xfId="3" applyFont="1" applyFill="1" applyBorder="1" applyAlignment="1">
      <alignment horizontal="right" vertical="center"/>
    </xf>
    <xf numFmtId="0" fontId="34" fillId="3" borderId="52" xfId="3" applyFont="1" applyFill="1" applyBorder="1" applyAlignment="1">
      <alignment horizontal="right" vertical="center"/>
    </xf>
    <xf numFmtId="0" fontId="34" fillId="3" borderId="53" xfId="3" applyFont="1" applyFill="1" applyBorder="1" applyAlignment="1">
      <alignment horizontal="right" vertical="center"/>
    </xf>
    <xf numFmtId="16" fontId="34" fillId="3" borderId="40" xfId="3" quotePrefix="1" applyNumberFormat="1" applyFont="1" applyFill="1" applyBorder="1" applyAlignment="1">
      <alignment horizontal="right" vertical="center"/>
    </xf>
    <xf numFmtId="0" fontId="34" fillId="3" borderId="55" xfId="3" applyFont="1" applyFill="1" applyBorder="1" applyAlignment="1">
      <alignment vertical="center" wrapText="1"/>
    </xf>
    <xf numFmtId="0" fontId="34" fillId="3" borderId="46" xfId="3" applyFont="1" applyFill="1" applyBorder="1" applyAlignment="1">
      <alignment horizontal="right" vertical="center" wrapText="1"/>
    </xf>
    <xf numFmtId="0" fontId="34" fillId="3" borderId="56" xfId="3" applyFont="1" applyFill="1" applyBorder="1" applyAlignment="1">
      <alignment vertical="center" wrapText="1"/>
    </xf>
    <xf numFmtId="0" fontId="34" fillId="3" borderId="54" xfId="3" applyFont="1" applyFill="1" applyBorder="1" applyAlignment="1">
      <alignment vertical="center"/>
    </xf>
    <xf numFmtId="0" fontId="34" fillId="3" borderId="54" xfId="3" applyFont="1" applyFill="1" applyBorder="1" applyAlignment="1">
      <alignment vertical="center" wrapText="1"/>
    </xf>
    <xf numFmtId="0" fontId="24" fillId="4" borderId="59" xfId="3" applyFont="1" applyFill="1" applyBorder="1" applyAlignment="1">
      <alignment vertical="center" wrapText="1"/>
    </xf>
    <xf numFmtId="0" fontId="24" fillId="4" borderId="60" xfId="3" applyFont="1" applyFill="1" applyBorder="1" applyAlignment="1">
      <alignment horizontal="center" vertical="center"/>
    </xf>
    <xf numFmtId="0" fontId="15" fillId="0" borderId="59" xfId="3" applyFont="1" applyBorder="1" applyAlignment="1">
      <alignment horizontal="left" vertical="center" wrapText="1"/>
    </xf>
    <xf numFmtId="0" fontId="24" fillId="0" borderId="60" xfId="3" applyFont="1" applyBorder="1" applyAlignment="1">
      <alignment horizontal="right" vertical="center"/>
    </xf>
    <xf numFmtId="0" fontId="25" fillId="0" borderId="61" xfId="3" applyFont="1" applyBorder="1" applyAlignment="1">
      <alignment horizontal="right" vertical="center"/>
    </xf>
    <xf numFmtId="0" fontId="25" fillId="0" borderId="62" xfId="3" applyFont="1" applyBorder="1" applyAlignment="1">
      <alignment horizontal="right" vertical="center"/>
    </xf>
    <xf numFmtId="0" fontId="25" fillId="0" borderId="60" xfId="3" applyFont="1" applyBorder="1" applyAlignment="1">
      <alignment horizontal="right" vertical="center"/>
    </xf>
    <xf numFmtId="168" fontId="25" fillId="0" borderId="62" xfId="3" applyNumberFormat="1" applyFont="1" applyBorder="1" applyAlignment="1">
      <alignment vertical="center"/>
    </xf>
    <xf numFmtId="0" fontId="24" fillId="0" borderId="63" xfId="3" applyFont="1" applyBorder="1" applyAlignment="1">
      <alignment horizontal="left" vertical="center" wrapText="1" indent="1"/>
    </xf>
    <xf numFmtId="168" fontId="24" fillId="0" borderId="64" xfId="3" applyNumberFormat="1" applyFont="1" applyBorder="1" applyAlignment="1">
      <alignment vertical="center"/>
    </xf>
    <xf numFmtId="168" fontId="24" fillId="0" borderId="65" xfId="3" applyNumberFormat="1" applyFont="1" applyBorder="1" applyAlignment="1">
      <alignment vertical="center"/>
    </xf>
    <xf numFmtId="168" fontId="24" fillId="0" borderId="66" xfId="3" applyNumberFormat="1" applyFont="1" applyBorder="1" applyAlignment="1">
      <alignment vertical="center"/>
    </xf>
    <xf numFmtId="0" fontId="25" fillId="0" borderId="67" xfId="3" applyFont="1" applyBorder="1" applyAlignment="1">
      <alignment horizontal="left" vertical="center" indent="2"/>
    </xf>
    <xf numFmtId="167" fontId="24" fillId="0" borderId="68" xfId="3" applyNumberFormat="1" applyFont="1" applyBorder="1" applyAlignment="1">
      <alignment horizontal="right" vertical="center"/>
    </xf>
    <xf numFmtId="167" fontId="25" fillId="0" borderId="69" xfId="3" applyNumberFormat="1" applyFont="1" applyBorder="1" applyAlignment="1">
      <alignment vertical="center"/>
    </xf>
    <xf numFmtId="167" fontId="25" fillId="0" borderId="70" xfId="3" applyNumberFormat="1" applyFont="1" applyBorder="1" applyAlignment="1">
      <alignment vertical="center"/>
    </xf>
    <xf numFmtId="167" fontId="25" fillId="0" borderId="68" xfId="3" applyNumberFormat="1" applyFont="1" applyBorder="1" applyAlignment="1">
      <alignment vertical="center"/>
    </xf>
    <xf numFmtId="169" fontId="24" fillId="0" borderId="68" xfId="3" applyNumberFormat="1" applyFont="1" applyBorder="1" applyAlignment="1">
      <alignment horizontal="right" vertical="center"/>
    </xf>
    <xf numFmtId="169" fontId="25" fillId="0" borderId="69" xfId="3" applyNumberFormat="1" applyFont="1" applyBorder="1" applyAlignment="1">
      <alignment vertical="center"/>
    </xf>
    <xf numFmtId="169" fontId="25" fillId="0" borderId="70" xfId="3" applyNumberFormat="1" applyFont="1" applyBorder="1" applyAlignment="1">
      <alignment vertical="center"/>
    </xf>
    <xf numFmtId="169" fontId="25" fillId="0" borderId="68" xfId="3" applyNumberFormat="1" applyFont="1" applyBorder="1" applyAlignment="1">
      <alignment vertical="center"/>
    </xf>
    <xf numFmtId="170" fontId="24" fillId="0" borderId="68" xfId="3" applyNumberFormat="1" applyFont="1" applyBorder="1" applyAlignment="1">
      <alignment horizontal="right" vertical="center"/>
    </xf>
    <xf numFmtId="170" fontId="25" fillId="0" borderId="69" xfId="3" applyNumberFormat="1" applyFont="1" applyBorder="1" applyAlignment="1">
      <alignment vertical="center"/>
    </xf>
    <xf numFmtId="170" fontId="25" fillId="0" borderId="70" xfId="3" applyNumberFormat="1" applyFont="1" applyBorder="1" applyAlignment="1">
      <alignment vertical="center"/>
    </xf>
    <xf numFmtId="170" fontId="25" fillId="0" borderId="68" xfId="3" applyNumberFormat="1" applyFont="1" applyBorder="1" applyAlignment="1">
      <alignment vertical="center"/>
    </xf>
    <xf numFmtId="0" fontId="24" fillId="0" borderId="67" xfId="3" applyFont="1" applyBorder="1" applyAlignment="1">
      <alignment horizontal="left" vertical="center" indent="1"/>
    </xf>
    <xf numFmtId="164" fontId="24" fillId="0" borderId="68" xfId="3" applyNumberFormat="1" applyFont="1" applyBorder="1" applyAlignment="1">
      <alignment horizontal="right" vertical="center"/>
    </xf>
    <xf numFmtId="164" fontId="25" fillId="0" borderId="69" xfId="3" applyNumberFormat="1" applyFont="1" applyBorder="1" applyAlignment="1">
      <alignment vertical="center"/>
    </xf>
    <xf numFmtId="164" fontId="25" fillId="0" borderId="70" xfId="3" applyNumberFormat="1" applyFont="1" applyBorder="1" applyAlignment="1">
      <alignment vertical="center"/>
    </xf>
    <xf numFmtId="164" fontId="25" fillId="0" borderId="68" xfId="3" applyNumberFormat="1" applyFont="1" applyBorder="1" applyAlignment="1">
      <alignment vertical="center"/>
    </xf>
    <xf numFmtId="0" fontId="24" fillId="0" borderId="61" xfId="3" applyFont="1" applyBorder="1" applyAlignment="1">
      <alignment horizontal="right" vertical="center"/>
    </xf>
    <xf numFmtId="0" fontId="24" fillId="0" borderId="62" xfId="3" applyFont="1" applyBorder="1" applyAlignment="1">
      <alignment horizontal="right" vertical="center"/>
    </xf>
    <xf numFmtId="168" fontId="24" fillId="0" borderId="62" xfId="3" applyNumberFormat="1" applyFont="1" applyBorder="1" applyAlignment="1">
      <alignment vertical="center"/>
    </xf>
    <xf numFmtId="0" fontId="25" fillId="0" borderId="63" xfId="3" applyFont="1" applyBorder="1" applyAlignment="1">
      <alignment horizontal="left" vertical="center" indent="1"/>
    </xf>
    <xf numFmtId="170" fontId="24" fillId="0" borderId="64" xfId="3" applyNumberFormat="1" applyFont="1" applyBorder="1" applyAlignment="1">
      <alignment horizontal="right" vertical="center"/>
    </xf>
    <xf numFmtId="170" fontId="25" fillId="0" borderId="65" xfId="3" applyNumberFormat="1" applyFont="1" applyBorder="1" applyAlignment="1">
      <alignment vertical="center"/>
    </xf>
    <xf numFmtId="170" fontId="25" fillId="0" borderId="66" xfId="3" applyNumberFormat="1" applyFont="1" applyBorder="1" applyAlignment="1">
      <alignment vertical="center"/>
    </xf>
    <xf numFmtId="170" fontId="25" fillId="0" borderId="64" xfId="3" applyNumberFormat="1" applyFont="1" applyBorder="1" applyAlignment="1">
      <alignment vertical="center"/>
    </xf>
    <xf numFmtId="171" fontId="25" fillId="5" borderId="71" xfId="3" applyNumberFormat="1" applyFont="1" applyFill="1" applyBorder="1" applyAlignment="1">
      <alignment vertical="center"/>
    </xf>
    <xf numFmtId="0" fontId="25" fillId="0" borderId="67" xfId="3" applyFont="1" applyBorder="1" applyAlignment="1">
      <alignment horizontal="left" vertical="center" indent="1"/>
    </xf>
    <xf numFmtId="171" fontId="25" fillId="5" borderId="0" xfId="3" applyNumberFormat="1" applyFont="1" applyFill="1" applyAlignment="1">
      <alignment vertical="center"/>
    </xf>
    <xf numFmtId="0" fontId="25" fillId="0" borderId="72" xfId="3" applyFont="1" applyBorder="1" applyAlignment="1">
      <alignment horizontal="left" vertical="center" indent="1"/>
    </xf>
    <xf numFmtId="170" fontId="24" fillId="0" borderId="73" xfId="3" applyNumberFormat="1" applyFont="1" applyBorder="1" applyAlignment="1">
      <alignment horizontal="right" vertical="center"/>
    </xf>
    <xf numFmtId="170" fontId="25" fillId="0" borderId="74" xfId="3" applyNumberFormat="1" applyFont="1" applyBorder="1" applyAlignment="1">
      <alignment vertical="center"/>
    </xf>
    <xf numFmtId="170" fontId="25" fillId="0" borderId="75" xfId="3" applyNumberFormat="1" applyFont="1" applyBorder="1" applyAlignment="1">
      <alignment vertical="center"/>
    </xf>
    <xf numFmtId="170" fontId="25" fillId="0" borderId="73" xfId="3" applyNumberFormat="1" applyFont="1" applyBorder="1" applyAlignment="1">
      <alignment vertical="center"/>
    </xf>
    <xf numFmtId="171" fontId="25" fillId="5" borderId="76" xfId="3" applyNumberFormat="1" applyFont="1" applyFill="1" applyBorder="1" applyAlignment="1">
      <alignment vertical="center"/>
    </xf>
    <xf numFmtId="167" fontId="24" fillId="0" borderId="64" xfId="3" applyNumberFormat="1" applyFont="1" applyBorder="1" applyAlignment="1">
      <alignment horizontal="right" vertical="center"/>
    </xf>
    <xf numFmtId="167" fontId="25" fillId="0" borderId="65" xfId="3" applyNumberFormat="1" applyFont="1" applyBorder="1" applyAlignment="1">
      <alignment vertical="center"/>
    </xf>
    <xf numFmtId="167" fontId="25" fillId="0" borderId="66" xfId="3" applyNumberFormat="1" applyFont="1" applyBorder="1" applyAlignment="1">
      <alignment vertical="center"/>
    </xf>
    <xf numFmtId="167" fontId="25" fillId="0" borderId="64" xfId="3" applyNumberFormat="1" applyFont="1" applyBorder="1" applyAlignment="1">
      <alignment vertical="center"/>
    </xf>
    <xf numFmtId="164" fontId="25" fillId="5" borderId="71" xfId="3" applyNumberFormat="1" applyFont="1" applyFill="1" applyBorder="1" applyAlignment="1">
      <alignment vertical="center"/>
    </xf>
    <xf numFmtId="169" fontId="25" fillId="0" borderId="68" xfId="4" applyNumberFormat="1" applyFont="1" applyFill="1" applyBorder="1" applyAlignment="1">
      <alignment vertical="center"/>
    </xf>
    <xf numFmtId="169" fontId="25" fillId="0" borderId="69" xfId="4" applyNumberFormat="1" applyFont="1" applyFill="1" applyBorder="1" applyAlignment="1">
      <alignment vertical="center"/>
    </xf>
    <xf numFmtId="169" fontId="25" fillId="0" borderId="70" xfId="4" applyNumberFormat="1" applyFont="1" applyFill="1" applyBorder="1" applyAlignment="1">
      <alignment vertical="center"/>
    </xf>
    <xf numFmtId="172" fontId="25" fillId="5" borderId="0" xfId="3" applyNumberFormat="1" applyFont="1" applyFill="1" applyAlignment="1">
      <alignment vertical="center"/>
    </xf>
    <xf numFmtId="164" fontId="25" fillId="5" borderId="0" xfId="3" applyNumberFormat="1" applyFont="1" applyFill="1" applyAlignment="1">
      <alignment vertical="center"/>
    </xf>
    <xf numFmtId="164" fontId="25" fillId="5" borderId="77" xfId="3" applyNumberFormat="1" applyFont="1" applyFill="1" applyBorder="1" applyAlignment="1">
      <alignment vertical="center"/>
    </xf>
    <xf numFmtId="169" fontId="25" fillId="0" borderId="78" xfId="3" applyNumberFormat="1" applyFont="1" applyBorder="1" applyAlignment="1">
      <alignment horizontal="right" vertical="center"/>
    </xf>
    <xf numFmtId="167" fontId="25" fillId="0" borderId="70" xfId="3" applyNumberFormat="1" applyFont="1" applyBorder="1" applyAlignment="1">
      <alignment horizontal="right" vertical="center"/>
    </xf>
    <xf numFmtId="169" fontId="25" fillId="0" borderId="70" xfId="3" applyNumberFormat="1" applyFont="1" applyBorder="1" applyAlignment="1">
      <alignment horizontal="right" vertical="center"/>
    </xf>
    <xf numFmtId="171" fontId="25" fillId="5" borderId="79" xfId="3" applyNumberFormat="1" applyFont="1" applyFill="1" applyBorder="1" applyAlignment="1">
      <alignment vertical="center"/>
    </xf>
    <xf numFmtId="173" fontId="25" fillId="5" borderId="0" xfId="3" applyNumberFormat="1" applyFont="1" applyFill="1" applyAlignment="1">
      <alignment vertical="center"/>
    </xf>
    <xf numFmtId="167" fontId="25" fillId="0" borderId="69" xfId="3" applyNumberFormat="1" applyFont="1" applyBorder="1" applyAlignment="1">
      <alignment horizontal="right" vertical="center"/>
    </xf>
    <xf numFmtId="167" fontId="25" fillId="0" borderId="68" xfId="3" applyNumberFormat="1" applyFont="1" applyBorder="1" applyAlignment="1">
      <alignment horizontal="right" vertical="center"/>
    </xf>
    <xf numFmtId="0" fontId="25" fillId="0" borderId="80" xfId="3" applyFont="1" applyBorder="1" applyAlignment="1">
      <alignment horizontal="left" vertical="center" indent="1"/>
    </xf>
    <xf numFmtId="167" fontId="24" fillId="0" borderId="80" xfId="3" applyNumberFormat="1" applyFont="1" applyBorder="1" applyAlignment="1">
      <alignment horizontal="right" vertical="center"/>
    </xf>
    <xf numFmtId="167" fontId="25" fillId="0" borderId="81" xfId="3" applyNumberFormat="1" applyFont="1" applyBorder="1" applyAlignment="1">
      <alignment vertical="center"/>
    </xf>
    <xf numFmtId="167" fontId="25" fillId="0" borderId="82" xfId="3" applyNumberFormat="1" applyFont="1" applyBorder="1" applyAlignment="1">
      <alignment vertical="center"/>
    </xf>
    <xf numFmtId="167" fontId="25" fillId="0" borderId="80" xfId="3" applyNumberFormat="1" applyFont="1" applyBorder="1" applyAlignment="1">
      <alignment vertical="center"/>
    </xf>
    <xf numFmtId="0" fontId="25" fillId="0" borderId="83" xfId="3" applyFont="1" applyBorder="1" applyAlignment="1">
      <alignment horizontal="left" vertical="center" indent="1"/>
    </xf>
    <xf numFmtId="170" fontId="24" fillId="0" borderId="84" xfId="3" applyNumberFormat="1" applyFont="1" applyBorder="1" applyAlignment="1">
      <alignment horizontal="right" vertical="center"/>
    </xf>
    <xf numFmtId="170" fontId="25" fillId="0" borderId="85" xfId="3" applyNumberFormat="1" applyFont="1" applyBorder="1" applyAlignment="1">
      <alignment vertical="center"/>
    </xf>
    <xf numFmtId="170" fontId="25" fillId="0" borderId="86" xfId="3" applyNumberFormat="1" applyFont="1" applyBorder="1" applyAlignment="1">
      <alignment vertical="center"/>
    </xf>
    <xf numFmtId="170" fontId="25" fillId="0" borderId="84" xfId="3" applyNumberFormat="1" applyFont="1" applyBorder="1" applyAlignment="1">
      <alignment vertical="center"/>
    </xf>
    <xf numFmtId="0" fontId="25" fillId="0" borderId="87" xfId="3" applyFont="1" applyBorder="1" applyAlignment="1">
      <alignment horizontal="left" vertical="top" wrapText="1" indent="1"/>
    </xf>
    <xf numFmtId="170" fontId="24" fillId="0" borderId="87" xfId="3" applyNumberFormat="1" applyFont="1" applyBorder="1" applyAlignment="1">
      <alignment horizontal="right" vertical="top"/>
    </xf>
    <xf numFmtId="170" fontId="25" fillId="0" borderId="88" xfId="3" applyNumberFormat="1" applyFont="1" applyBorder="1" applyAlignment="1">
      <alignment horizontal="right" vertical="top"/>
    </xf>
    <xf numFmtId="170" fontId="25" fillId="0" borderId="89" xfId="3" applyNumberFormat="1" applyFont="1" applyBorder="1" applyAlignment="1">
      <alignment horizontal="right" vertical="top"/>
    </xf>
    <xf numFmtId="170" fontId="25" fillId="0" borderId="87" xfId="3" applyNumberFormat="1" applyFont="1" applyBorder="1" applyAlignment="1">
      <alignment horizontal="right" vertical="top"/>
    </xf>
    <xf numFmtId="164" fontId="25" fillId="5" borderId="90" xfId="3" applyNumberFormat="1" applyFont="1" applyFill="1" applyBorder="1" applyAlignment="1">
      <alignment vertical="top"/>
    </xf>
    <xf numFmtId="0" fontId="24" fillId="4" borderId="92" xfId="3" applyFont="1" applyFill="1" applyBorder="1" applyAlignment="1">
      <alignment vertical="center" wrapText="1"/>
    </xf>
    <xf numFmtId="0" fontId="24" fillId="4" borderId="93" xfId="3" applyFont="1" applyFill="1" applyBorder="1" applyAlignment="1">
      <alignment horizontal="center" vertical="center"/>
    </xf>
    <xf numFmtId="0" fontId="24" fillId="0" borderId="59" xfId="3" applyFont="1" applyBorder="1" applyAlignment="1">
      <alignment vertical="center" wrapText="1"/>
    </xf>
    <xf numFmtId="168" fontId="24" fillId="0" borderId="92" xfId="3" applyNumberFormat="1" applyFont="1" applyBorder="1" applyAlignment="1">
      <alignment horizontal="right" vertical="center"/>
    </xf>
    <xf numFmtId="168" fontId="25" fillId="0" borderId="61" xfId="3" applyNumberFormat="1" applyFont="1" applyBorder="1" applyAlignment="1">
      <alignment horizontal="right" vertical="center"/>
    </xf>
    <xf numFmtId="168" fontId="25" fillId="0" borderId="62" xfId="3" applyNumberFormat="1" applyFont="1" applyBorder="1" applyAlignment="1">
      <alignment horizontal="right" vertical="center"/>
    </xf>
    <xf numFmtId="168" fontId="25" fillId="0" borderId="60" xfId="3" applyNumberFormat="1" applyFont="1" applyBorder="1" applyAlignment="1">
      <alignment horizontal="right" vertical="center"/>
    </xf>
    <xf numFmtId="0" fontId="15" fillId="0" borderId="59" xfId="3" applyFont="1" applyBorder="1" applyAlignment="1">
      <alignment vertical="center" wrapText="1"/>
    </xf>
    <xf numFmtId="3" fontId="24" fillId="0" borderId="92" xfId="3" applyNumberFormat="1" applyFont="1" applyBorder="1" applyAlignment="1">
      <alignment vertical="center"/>
    </xf>
    <xf numFmtId="0" fontId="25" fillId="0" borderId="61" xfId="3" applyFont="1" applyBorder="1" applyAlignment="1">
      <alignment vertical="center"/>
    </xf>
    <xf numFmtId="0" fontId="25" fillId="0" borderId="62" xfId="3" applyFont="1" applyBorder="1" applyAlignment="1">
      <alignment vertical="center"/>
    </xf>
    <xf numFmtId="0" fontId="25" fillId="0" borderId="60" xfId="3" applyFont="1" applyBorder="1" applyAlignment="1">
      <alignment vertical="center"/>
    </xf>
    <xf numFmtId="169" fontId="24" fillId="0" borderId="97" xfId="3" applyNumberFormat="1" applyFont="1" applyBorder="1" applyAlignment="1">
      <alignment horizontal="right" vertical="center"/>
    </xf>
    <xf numFmtId="169" fontId="25" fillId="0" borderId="98" xfId="5" applyNumberFormat="1" applyFont="1" applyBorder="1" applyAlignment="1">
      <alignment vertical="center"/>
    </xf>
    <xf numFmtId="169" fontId="25" fillId="0" borderId="99" xfId="5" applyNumberFormat="1" applyFont="1" applyBorder="1" applyAlignment="1">
      <alignment vertical="center"/>
    </xf>
    <xf numFmtId="169" fontId="25" fillId="0" borderId="100" xfId="5" applyNumberFormat="1" applyFont="1" applyBorder="1" applyAlignment="1">
      <alignment vertical="center"/>
    </xf>
    <xf numFmtId="169" fontId="25" fillId="0" borderId="65" xfId="3" applyNumberFormat="1" applyFont="1" applyBorder="1" applyAlignment="1">
      <alignment vertical="center"/>
    </xf>
    <xf numFmtId="169" fontId="25" fillId="0" borderId="66" xfId="3" applyNumberFormat="1" applyFont="1" applyBorder="1" applyAlignment="1">
      <alignment vertical="center"/>
    </xf>
    <xf numFmtId="169" fontId="25" fillId="0" borderId="64" xfId="3" applyNumberFormat="1" applyFont="1" applyBorder="1" applyAlignment="1">
      <alignment vertical="center"/>
    </xf>
    <xf numFmtId="172" fontId="24" fillId="0" borderId="80" xfId="3" applyNumberFormat="1" applyFont="1" applyBorder="1" applyAlignment="1">
      <alignment horizontal="right" vertical="center"/>
    </xf>
    <xf numFmtId="172" fontId="25" fillId="0" borderId="69" xfId="3" applyNumberFormat="1" applyFont="1" applyBorder="1" applyAlignment="1">
      <alignment vertical="center"/>
    </xf>
    <xf numFmtId="172" fontId="25" fillId="0" borderId="70" xfId="3" applyNumberFormat="1" applyFont="1" applyBorder="1" applyAlignment="1">
      <alignment vertical="center"/>
    </xf>
    <xf numFmtId="172" fontId="25" fillId="0" borderId="68" xfId="3" applyNumberFormat="1" applyFont="1" applyBorder="1" applyAlignment="1">
      <alignment vertical="center"/>
    </xf>
    <xf numFmtId="169" fontId="24" fillId="0" borderId="80" xfId="3" applyNumberFormat="1" applyFont="1" applyBorder="1" applyAlignment="1">
      <alignment horizontal="right" vertical="center"/>
    </xf>
    <xf numFmtId="174" fontId="24" fillId="0" borderId="80" xfId="3" applyNumberFormat="1" applyFont="1" applyBorder="1" applyAlignment="1">
      <alignment horizontal="right" vertical="center"/>
    </xf>
    <xf numFmtId="174" fontId="25" fillId="0" borderId="69" xfId="3" applyNumberFormat="1" applyFont="1" applyBorder="1" applyAlignment="1">
      <alignment vertical="center"/>
    </xf>
    <xf numFmtId="174" fontId="25" fillId="0" borderId="70" xfId="3" applyNumberFormat="1" applyFont="1" applyBorder="1" applyAlignment="1">
      <alignment vertical="center"/>
    </xf>
    <xf numFmtId="174" fontId="25" fillId="0" borderId="68" xfId="3" applyNumberFormat="1" applyFont="1" applyBorder="1" applyAlignment="1">
      <alignment vertical="center"/>
    </xf>
    <xf numFmtId="170" fontId="24" fillId="0" borderId="80" xfId="3" applyNumberFormat="1" applyFont="1" applyBorder="1" applyAlignment="1">
      <alignment horizontal="right" vertical="center"/>
    </xf>
    <xf numFmtId="170" fontId="25" fillId="0" borderId="70" xfId="3" applyNumberFormat="1" applyFont="1" applyBorder="1" applyAlignment="1">
      <alignment horizontal="right" vertical="center"/>
    </xf>
    <xf numFmtId="0" fontId="25" fillId="0" borderId="72" xfId="3" applyFont="1" applyBorder="1" applyAlignment="1">
      <alignment vertical="center"/>
    </xf>
    <xf numFmtId="164" fontId="24" fillId="0" borderId="87" xfId="3" applyNumberFormat="1" applyFont="1" applyBorder="1" applyAlignment="1">
      <alignment horizontal="right" vertical="center"/>
    </xf>
    <xf numFmtId="164" fontId="25" fillId="0" borderId="74" xfId="3" applyNumberFormat="1" applyFont="1" applyBorder="1" applyAlignment="1">
      <alignment vertical="center"/>
    </xf>
    <xf numFmtId="164" fontId="25" fillId="0" borderId="75" xfId="3" applyNumberFormat="1" applyFont="1" applyBorder="1" applyAlignment="1">
      <alignment vertical="center"/>
    </xf>
    <xf numFmtId="164" fontId="25" fillId="0" borderId="73" xfId="3" applyNumberFormat="1" applyFont="1" applyBorder="1" applyAlignment="1">
      <alignment vertical="center"/>
    </xf>
    <xf numFmtId="164" fontId="25" fillId="0" borderId="75" xfId="3" applyNumberFormat="1" applyFont="1" applyBorder="1" applyAlignment="1">
      <alignment horizontal="right" vertical="center"/>
    </xf>
    <xf numFmtId="3" fontId="24" fillId="0" borderId="92" xfId="3" applyNumberFormat="1" applyFont="1" applyBorder="1" applyAlignment="1">
      <alignment horizontal="right" vertical="center"/>
    </xf>
    <xf numFmtId="167" fontId="24" fillId="0" borderId="97" xfId="3" applyNumberFormat="1" applyFont="1" applyBorder="1" applyAlignment="1">
      <alignment horizontal="right" vertical="center"/>
    </xf>
    <xf numFmtId="167" fontId="25" fillId="0" borderId="66" xfId="3" applyNumberFormat="1" applyFont="1" applyBorder="1" applyAlignment="1">
      <alignment horizontal="right" vertical="center"/>
    </xf>
    <xf numFmtId="164" fontId="25" fillId="0" borderId="72" xfId="3" applyNumberFormat="1" applyFont="1" applyBorder="1" applyAlignment="1">
      <alignment vertical="center"/>
    </xf>
    <xf numFmtId="0" fontId="25" fillId="0" borderId="59" xfId="3" applyFont="1" applyBorder="1" applyAlignment="1">
      <alignment vertical="center"/>
    </xf>
    <xf numFmtId="167" fontId="25" fillId="0" borderId="63" xfId="3" applyNumberFormat="1" applyFont="1" applyBorder="1" applyAlignment="1">
      <alignment vertical="center"/>
    </xf>
    <xf numFmtId="164" fontId="25" fillId="5" borderId="66" xfId="3" applyNumberFormat="1" applyFont="1" applyFill="1" applyBorder="1" applyAlignment="1">
      <alignment horizontal="right" vertical="center"/>
    </xf>
    <xf numFmtId="164" fontId="24" fillId="0" borderId="80" xfId="3" applyNumberFormat="1" applyFont="1" applyBorder="1" applyAlignment="1">
      <alignment horizontal="right" vertical="center"/>
    </xf>
    <xf numFmtId="164" fontId="25" fillId="0" borderId="67" xfId="3" applyNumberFormat="1" applyFont="1" applyBorder="1" applyAlignment="1">
      <alignment vertical="center"/>
    </xf>
    <xf numFmtId="164" fontId="25" fillId="0" borderId="70" xfId="3" applyNumberFormat="1" applyFont="1" applyBorder="1" applyAlignment="1">
      <alignment horizontal="right" vertical="center"/>
    </xf>
    <xf numFmtId="167" fontId="25" fillId="0" borderId="67" xfId="3" applyNumberFormat="1" applyFont="1" applyBorder="1" applyAlignment="1">
      <alignment vertical="center"/>
    </xf>
    <xf numFmtId="164" fontId="25" fillId="5" borderId="79" xfId="3" applyNumberFormat="1" applyFont="1" applyFill="1" applyBorder="1" applyAlignment="1">
      <alignment vertical="center"/>
    </xf>
    <xf numFmtId="164" fontId="24" fillId="0" borderId="87" xfId="3" applyNumberFormat="1" applyFont="1" applyBorder="1" applyAlignment="1">
      <alignment vertical="center"/>
    </xf>
    <xf numFmtId="167" fontId="25" fillId="0" borderId="74" xfId="3" applyNumberFormat="1" applyFont="1" applyBorder="1" applyAlignment="1">
      <alignment vertical="center"/>
    </xf>
    <xf numFmtId="167" fontId="25" fillId="0" borderId="75" xfId="3" applyNumberFormat="1" applyFont="1" applyBorder="1" applyAlignment="1">
      <alignment vertical="center"/>
    </xf>
    <xf numFmtId="167" fontId="25" fillId="0" borderId="73" xfId="3" applyNumberFormat="1" applyFont="1" applyBorder="1" applyAlignment="1">
      <alignment vertical="center"/>
    </xf>
    <xf numFmtId="164" fontId="25" fillId="5" borderId="90" xfId="3" applyNumberFormat="1" applyFont="1" applyFill="1" applyBorder="1" applyAlignment="1">
      <alignment vertical="center"/>
    </xf>
    <xf numFmtId="0" fontId="25" fillId="0" borderId="95" xfId="3" applyFont="1" applyBorder="1" applyAlignment="1">
      <alignment vertical="center"/>
    </xf>
    <xf numFmtId="167" fontId="17" fillId="0" borderId="65" xfId="3" applyNumberFormat="1" applyFont="1" applyBorder="1" applyAlignment="1">
      <alignment vertical="center"/>
    </xf>
    <xf numFmtId="167" fontId="17" fillId="0" borderId="66" xfId="3" applyNumberFormat="1" applyFont="1" applyBorder="1" applyAlignment="1">
      <alignment vertical="center"/>
    </xf>
    <xf numFmtId="167" fontId="17" fillId="0" borderId="64" xfId="3" applyNumberFormat="1" applyFont="1" applyBorder="1" applyAlignment="1">
      <alignment vertical="center"/>
    </xf>
    <xf numFmtId="164" fontId="17" fillId="0" borderId="65" xfId="3" applyNumberFormat="1" applyFont="1" applyBorder="1" applyAlignment="1">
      <alignment horizontal="right" vertical="center"/>
    </xf>
    <xf numFmtId="164" fontId="17" fillId="0" borderId="66" xfId="3" applyNumberFormat="1" applyFont="1" applyBorder="1" applyAlignment="1">
      <alignment horizontal="right" vertical="center"/>
    </xf>
    <xf numFmtId="164" fontId="17" fillId="0" borderId="63" xfId="3" applyNumberFormat="1" applyFont="1" applyBorder="1" applyAlignment="1">
      <alignment horizontal="right" vertical="center"/>
    </xf>
    <xf numFmtId="167" fontId="17" fillId="0" borderId="69" xfId="3" applyNumberFormat="1" applyFont="1" applyBorder="1" applyAlignment="1">
      <alignment vertical="center"/>
    </xf>
    <xf numFmtId="167" fontId="17" fillId="0" borderId="70" xfId="3" applyNumberFormat="1" applyFont="1" applyBorder="1" applyAlignment="1">
      <alignment vertical="center"/>
    </xf>
    <xf numFmtId="167" fontId="17" fillId="0" borderId="68" xfId="3" applyNumberFormat="1" applyFont="1" applyBorder="1" applyAlignment="1">
      <alignment vertical="center"/>
    </xf>
    <xf numFmtId="164" fontId="17" fillId="0" borderId="69" xfId="3" applyNumberFormat="1" applyFont="1" applyBorder="1" applyAlignment="1">
      <alignment horizontal="right" vertical="center"/>
    </xf>
    <xf numFmtId="164" fontId="17" fillId="0" borderId="70" xfId="3" applyNumberFormat="1" applyFont="1" applyBorder="1" applyAlignment="1">
      <alignment horizontal="right" vertical="center"/>
    </xf>
    <xf numFmtId="164" fontId="17" fillId="0" borderId="67" xfId="3" applyNumberFormat="1" applyFont="1" applyBorder="1" applyAlignment="1">
      <alignment horizontal="right" vertical="center"/>
    </xf>
    <xf numFmtId="167" fontId="24" fillId="0" borderId="87" xfId="3" applyNumberFormat="1" applyFont="1" applyBorder="1" applyAlignment="1">
      <alignment horizontal="right" vertical="center"/>
    </xf>
    <xf numFmtId="167" fontId="17" fillId="0" borderId="74" xfId="3" applyNumberFormat="1" applyFont="1" applyBorder="1" applyAlignment="1">
      <alignment vertical="center"/>
    </xf>
    <xf numFmtId="167" fontId="17" fillId="0" borderId="75" xfId="3" applyNumberFormat="1" applyFont="1" applyBorder="1" applyAlignment="1">
      <alignment vertical="center"/>
    </xf>
    <xf numFmtId="167" fontId="17" fillId="0" borderId="73" xfId="3" applyNumberFormat="1" applyFont="1" applyBorder="1" applyAlignment="1">
      <alignment vertical="center"/>
    </xf>
    <xf numFmtId="164" fontId="17" fillId="0" borderId="74" xfId="3" applyNumberFormat="1" applyFont="1" applyBorder="1" applyAlignment="1">
      <alignment horizontal="right" vertical="center"/>
    </xf>
    <xf numFmtId="164" fontId="17" fillId="0" borderId="75" xfId="3" applyNumberFormat="1" applyFont="1" applyBorder="1" applyAlignment="1">
      <alignment horizontal="right" vertical="center"/>
    </xf>
    <xf numFmtId="164" fontId="17" fillId="0" borderId="72" xfId="3" applyNumberFormat="1" applyFont="1" applyBorder="1" applyAlignment="1">
      <alignment horizontal="right" vertical="center"/>
    </xf>
    <xf numFmtId="0" fontId="34" fillId="0" borderId="71" xfId="3" applyFont="1" applyBorder="1" applyAlignment="1">
      <alignment horizontal="left" vertical="center" indent="1"/>
    </xf>
    <xf numFmtId="167" fontId="34" fillId="0" borderId="71" xfId="3" applyNumberFormat="1" applyFont="1" applyBorder="1" applyAlignment="1">
      <alignment horizontal="right" vertical="center"/>
    </xf>
    <xf numFmtId="167" fontId="41" fillId="0" borderId="71" xfId="3" applyNumberFormat="1" applyFont="1" applyBorder="1" applyAlignment="1">
      <alignment vertical="center"/>
    </xf>
    <xf numFmtId="164" fontId="41" fillId="0" borderId="71" xfId="3" applyNumberFormat="1" applyFont="1" applyBorder="1" applyAlignment="1">
      <alignment horizontal="right" vertical="center"/>
    </xf>
    <xf numFmtId="167" fontId="34" fillId="0" borderId="71" xfId="3" applyNumberFormat="1" applyFont="1" applyBorder="1" applyAlignment="1">
      <alignment vertical="center"/>
    </xf>
    <xf numFmtId="0" fontId="34" fillId="0" borderId="0" xfId="3" applyFont="1" applyAlignment="1">
      <alignment horizontal="left" vertical="center"/>
    </xf>
    <xf numFmtId="0" fontId="33" fillId="0" borderId="0" xfId="3" applyFont="1" applyAlignment="1">
      <alignment horizontal="left" vertical="center"/>
    </xf>
    <xf numFmtId="0" fontId="24" fillId="4" borderId="92" xfId="3" applyFont="1" applyFill="1" applyBorder="1" applyAlignment="1">
      <alignment horizontal="center" vertical="center"/>
    </xf>
    <xf numFmtId="0" fontId="38" fillId="0" borderId="59" xfId="3" applyFont="1" applyBorder="1" applyAlignment="1">
      <alignment vertical="center" wrapText="1"/>
    </xf>
    <xf numFmtId="0" fontId="25" fillId="0" borderId="63" xfId="3" applyFont="1" applyBorder="1" applyAlignment="1">
      <alignment vertical="center"/>
    </xf>
    <xf numFmtId="167" fontId="25" fillId="0" borderId="101" xfId="5" applyNumberFormat="1" applyFont="1" applyBorder="1" applyAlignment="1">
      <alignment vertical="center"/>
    </xf>
    <xf numFmtId="167" fontId="25" fillId="0" borderId="102" xfId="5" applyNumberFormat="1" applyFont="1" applyBorder="1" applyAlignment="1">
      <alignment vertical="center"/>
    </xf>
    <xf numFmtId="167" fontId="25" fillId="0" borderId="103" xfId="5" applyNumberFormat="1" applyFont="1" applyBorder="1" applyAlignment="1">
      <alignment vertical="center"/>
    </xf>
    <xf numFmtId="0" fontId="25" fillId="0" borderId="67" xfId="3" applyFont="1" applyBorder="1" applyAlignment="1">
      <alignment vertical="center"/>
    </xf>
    <xf numFmtId="167" fontId="25" fillId="0" borderId="104" xfId="5" applyNumberFormat="1" applyFont="1" applyBorder="1" applyAlignment="1">
      <alignment vertical="center"/>
    </xf>
    <xf numFmtId="167" fontId="25" fillId="0" borderId="86" xfId="5" applyNumberFormat="1" applyFont="1" applyBorder="1" applyAlignment="1">
      <alignment vertical="center"/>
    </xf>
    <xf numFmtId="167" fontId="25" fillId="0" borderId="105" xfId="5" applyNumberFormat="1" applyFont="1" applyBorder="1" applyAlignment="1">
      <alignment vertical="center"/>
    </xf>
    <xf numFmtId="0" fontId="24" fillId="0" borderId="67" xfId="3" applyFont="1" applyBorder="1" applyAlignment="1">
      <alignment vertical="center"/>
    </xf>
    <xf numFmtId="164" fontId="25" fillId="0" borderId="104" xfId="5" applyNumberFormat="1" applyFont="1" applyBorder="1" applyAlignment="1">
      <alignment vertical="center"/>
    </xf>
    <xf numFmtId="164" fontId="25" fillId="0" borderId="86" xfId="5" applyNumberFormat="1" applyFont="1" applyBorder="1" applyAlignment="1">
      <alignment vertical="center"/>
    </xf>
    <xf numFmtId="164" fontId="25" fillId="0" borderId="105" xfId="5" applyNumberFormat="1" applyFont="1" applyBorder="1" applyAlignment="1">
      <alignment vertical="center"/>
    </xf>
    <xf numFmtId="0" fontId="24" fillId="0" borderId="67" xfId="3" applyFont="1" applyBorder="1" applyAlignment="1">
      <alignment vertical="center" wrapText="1"/>
    </xf>
    <xf numFmtId="167" fontId="18" fillId="0" borderId="80" xfId="3" applyNumberFormat="1" applyFont="1" applyBorder="1" applyAlignment="1">
      <alignment horizontal="right" vertical="center"/>
    </xf>
    <xf numFmtId="0" fontId="25" fillId="0" borderId="67" xfId="3" applyFont="1" applyBorder="1" applyAlignment="1">
      <alignment horizontal="left" vertical="center"/>
    </xf>
    <xf numFmtId="0" fontId="24" fillId="0" borderId="72" xfId="3" applyFont="1" applyBorder="1" applyAlignment="1">
      <alignment vertical="center"/>
    </xf>
    <xf numFmtId="0" fontId="33" fillId="0" borderId="71" xfId="3" applyFont="1" applyBorder="1"/>
    <xf numFmtId="0" fontId="15" fillId="6" borderId="107" xfId="3" applyFont="1" applyFill="1" applyBorder="1" applyAlignment="1" applyProtection="1">
      <alignment vertical="center" wrapText="1"/>
      <protection locked="0"/>
    </xf>
    <xf numFmtId="0" fontId="24" fillId="6" borderId="108" xfId="3" applyFont="1" applyFill="1" applyBorder="1" applyAlignment="1" applyProtection="1">
      <alignment horizontal="center" vertical="center"/>
      <protection locked="0"/>
    </xf>
    <xf numFmtId="0" fontId="15" fillId="0" borderId="107" xfId="3" applyFont="1" applyBorder="1" applyAlignment="1" applyProtection="1">
      <alignment vertical="center" wrapText="1"/>
      <protection locked="0"/>
    </xf>
    <xf numFmtId="0" fontId="24" fillId="0" borderId="108" xfId="3" applyFont="1" applyBorder="1" applyAlignment="1">
      <alignment horizontal="right" vertical="center"/>
    </xf>
    <xf numFmtId="0" fontId="25" fillId="0" borderId="22" xfId="3" applyFont="1" applyBorder="1" applyAlignment="1">
      <alignment horizontal="right" vertical="center"/>
    </xf>
    <xf numFmtId="0" fontId="25" fillId="0" borderId="109" xfId="3" applyFont="1" applyBorder="1" applyAlignment="1">
      <alignment horizontal="right" vertical="center"/>
    </xf>
    <xf numFmtId="0" fontId="25" fillId="0" borderId="110" xfId="3" applyFont="1" applyBorder="1" applyAlignment="1">
      <alignment horizontal="right" vertical="center"/>
    </xf>
    <xf numFmtId="0" fontId="25" fillId="0" borderId="111" xfId="3" applyFont="1" applyBorder="1" applyAlignment="1">
      <alignment horizontal="right" vertical="center"/>
    </xf>
    <xf numFmtId="0" fontId="25" fillId="0" borderId="108" xfId="3" applyFont="1" applyBorder="1" applyAlignment="1">
      <alignment horizontal="right" vertical="center"/>
    </xf>
    <xf numFmtId="168" fontId="25" fillId="0" borderId="109" xfId="3" applyNumberFormat="1" applyFont="1" applyBorder="1" applyAlignment="1" applyProtection="1">
      <alignment vertical="center"/>
      <protection locked="0"/>
    </xf>
    <xf numFmtId="0" fontId="25" fillId="0" borderId="109" xfId="3" applyFont="1" applyBorder="1" applyAlignment="1" applyProtection="1">
      <alignment horizontal="right" vertical="center"/>
      <protection locked="0"/>
    </xf>
    <xf numFmtId="0" fontId="15" fillId="0" borderId="112" xfId="3" applyFont="1" applyBorder="1" applyAlignment="1" applyProtection="1">
      <alignment vertical="center"/>
      <protection locked="0"/>
    </xf>
    <xf numFmtId="0" fontId="24" fillId="0" borderId="113" xfId="3" applyFont="1" applyBorder="1" applyAlignment="1">
      <alignment vertical="center"/>
    </xf>
    <xf numFmtId="0" fontId="25" fillId="0" borderId="23" xfId="3" applyFont="1" applyBorder="1" applyAlignment="1">
      <alignment vertical="center"/>
    </xf>
    <xf numFmtId="0" fontId="25" fillId="0" borderId="114" xfId="3" applyFont="1" applyBorder="1" applyAlignment="1">
      <alignment vertical="center"/>
    </xf>
    <xf numFmtId="0" fontId="25" fillId="0" borderId="115" xfId="3" applyFont="1" applyBorder="1" applyAlignment="1">
      <alignment vertical="center"/>
    </xf>
    <xf numFmtId="0" fontId="25" fillId="0" borderId="116" xfId="3" applyFont="1" applyBorder="1" applyAlignment="1">
      <alignment vertical="center"/>
    </xf>
    <xf numFmtId="0" fontId="25" fillId="0" borderId="113" xfId="3" applyFont="1" applyBorder="1" applyAlignment="1">
      <alignment vertical="center"/>
    </xf>
    <xf numFmtId="0" fontId="25" fillId="0" borderId="114" xfId="3" applyFont="1" applyBorder="1" applyAlignment="1" applyProtection="1">
      <alignment vertical="center"/>
      <protection locked="0"/>
    </xf>
    <xf numFmtId="0" fontId="25" fillId="0" borderId="117" xfId="3" applyFont="1" applyBorder="1" applyAlignment="1" applyProtection="1">
      <alignment vertical="center"/>
      <protection locked="0"/>
    </xf>
    <xf numFmtId="167" fontId="24" fillId="0" borderId="118" xfId="3" applyNumberFormat="1" applyFont="1" applyBorder="1" applyAlignment="1">
      <alignment horizontal="right" vertical="center"/>
    </xf>
    <xf numFmtId="167" fontId="25" fillId="0" borderId="119" xfId="6" applyNumberFormat="1" applyFont="1" applyBorder="1" applyAlignment="1" applyProtection="1">
      <alignment horizontal="right" vertical="center"/>
      <protection locked="0"/>
    </xf>
    <xf numFmtId="167" fontId="25" fillId="0" borderId="15" xfId="6" applyNumberFormat="1" applyFont="1" applyBorder="1" applyAlignment="1" applyProtection="1">
      <alignment horizontal="right" vertical="center"/>
      <protection locked="0"/>
    </xf>
    <xf numFmtId="167" fontId="25" fillId="0" borderId="15" xfId="6" applyNumberFormat="1" applyFont="1" applyBorder="1" applyAlignment="1">
      <alignment horizontal="right" vertical="center"/>
    </xf>
    <xf numFmtId="167" fontId="25" fillId="0" borderId="120" xfId="6" applyNumberFormat="1" applyFont="1" applyBorder="1" applyAlignment="1">
      <alignment horizontal="right" vertical="center"/>
    </xf>
    <xf numFmtId="167" fontId="25" fillId="0" borderId="121" xfId="3" applyNumberFormat="1" applyFont="1" applyBorder="1" applyAlignment="1">
      <alignment vertical="center"/>
    </xf>
    <xf numFmtId="167" fontId="25" fillId="0" borderId="122" xfId="3" applyNumberFormat="1" applyFont="1" applyBorder="1" applyAlignment="1">
      <alignment vertical="center"/>
    </xf>
    <xf numFmtId="167" fontId="25" fillId="0" borderId="118" xfId="3" applyNumberFormat="1" applyFont="1" applyBorder="1" applyAlignment="1">
      <alignment vertical="center"/>
    </xf>
    <xf numFmtId="0" fontId="25" fillId="0" borderId="117" xfId="3" applyFont="1" applyBorder="1" applyAlignment="1" applyProtection="1">
      <alignment horizontal="left" vertical="center" indent="1"/>
      <protection locked="0"/>
    </xf>
    <xf numFmtId="167" fontId="24" fillId="0" borderId="118" xfId="5" applyNumberFormat="1" applyFont="1" applyBorder="1" applyAlignment="1">
      <alignment horizontal="right" vertical="center"/>
    </xf>
    <xf numFmtId="167" fontId="25" fillId="0" borderId="15" xfId="5" applyNumberFormat="1" applyFont="1" applyBorder="1" applyAlignment="1" applyProtection="1">
      <alignment horizontal="right" vertical="center"/>
      <protection locked="0"/>
    </xf>
    <xf numFmtId="167" fontId="25" fillId="0" borderId="15" xfId="5" applyNumberFormat="1" applyFont="1" applyBorder="1" applyAlignment="1">
      <alignment horizontal="right" vertical="center"/>
    </xf>
    <xf numFmtId="167" fontId="25" fillId="0" borderId="120" xfId="5" applyNumberFormat="1" applyFont="1" applyBorder="1" applyAlignment="1">
      <alignment horizontal="right" vertical="center"/>
    </xf>
    <xf numFmtId="167" fontId="25" fillId="0" borderId="121" xfId="5" applyNumberFormat="1" applyFont="1" applyBorder="1" applyAlignment="1">
      <alignment vertical="center"/>
    </xf>
    <xf numFmtId="167" fontId="25" fillId="0" borderId="122" xfId="5" applyNumberFormat="1" applyFont="1" applyBorder="1" applyAlignment="1">
      <alignment vertical="center"/>
    </xf>
    <xf numFmtId="167" fontId="25" fillId="0" borderId="118" xfId="5" applyNumberFormat="1" applyFont="1" applyBorder="1" applyAlignment="1">
      <alignment vertical="center"/>
    </xf>
    <xf numFmtId="0" fontId="24" fillId="0" borderId="117" xfId="3" applyFont="1" applyBorder="1" applyAlignment="1" applyProtection="1">
      <alignment vertical="center"/>
      <protection locked="0"/>
    </xf>
    <xf numFmtId="167" fontId="25" fillId="0" borderId="14" xfId="3" applyNumberFormat="1" applyFont="1" applyBorder="1" applyAlignment="1">
      <alignment horizontal="right" vertical="center"/>
    </xf>
    <xf numFmtId="167" fontId="25" fillId="0" borderId="122" xfId="3" applyNumberFormat="1" applyFont="1" applyBorder="1" applyAlignment="1">
      <alignment horizontal="right" vertical="center"/>
    </xf>
    <xf numFmtId="167" fontId="25" fillId="0" borderId="123" xfId="3" applyNumberFormat="1" applyFont="1" applyBorder="1" applyAlignment="1">
      <alignment horizontal="right" vertical="center"/>
    </xf>
    <xf numFmtId="167" fontId="25" fillId="0" borderId="119" xfId="7" applyNumberFormat="1" applyFont="1" applyBorder="1" applyAlignment="1" applyProtection="1">
      <alignment horizontal="right" vertical="center"/>
      <protection locked="0"/>
    </xf>
    <xf numFmtId="167" fontId="25" fillId="0" borderId="15" xfId="7" applyNumberFormat="1" applyFont="1" applyBorder="1" applyAlignment="1" applyProtection="1">
      <alignment horizontal="right" vertical="center"/>
      <protection locked="0"/>
    </xf>
    <xf numFmtId="167" fontId="25" fillId="0" borderId="15" xfId="7" applyNumberFormat="1" applyFont="1" applyBorder="1" applyAlignment="1">
      <alignment horizontal="right" vertical="center"/>
    </xf>
    <xf numFmtId="167" fontId="25" fillId="0" borderId="120" xfId="7" applyNumberFormat="1" applyFont="1" applyBorder="1" applyAlignment="1">
      <alignment horizontal="right" vertical="center"/>
    </xf>
    <xf numFmtId="164" fontId="24" fillId="0" borderId="118" xfId="3" applyNumberFormat="1" applyFont="1" applyBorder="1" applyAlignment="1">
      <alignment horizontal="right" vertical="center"/>
    </xf>
    <xf numFmtId="164" fontId="25" fillId="0" borderId="14" xfId="3" applyNumberFormat="1" applyFont="1" applyBorder="1" applyAlignment="1">
      <alignment horizontal="right" vertical="center"/>
    </xf>
    <xf numFmtId="164" fontId="25" fillId="0" borderId="122" xfId="3" applyNumberFormat="1" applyFont="1" applyBorder="1" applyAlignment="1">
      <alignment horizontal="right" vertical="center"/>
    </xf>
    <xf numFmtId="164" fontId="25" fillId="0" borderId="123" xfId="3" applyNumberFormat="1" applyFont="1" applyBorder="1" applyAlignment="1">
      <alignment horizontal="right" vertical="center"/>
    </xf>
    <xf numFmtId="164" fontId="25" fillId="0" borderId="121" xfId="3" applyNumberFormat="1" applyFont="1" applyBorder="1" applyAlignment="1">
      <alignment vertical="center"/>
    </xf>
    <xf numFmtId="164" fontId="25" fillId="0" borderId="122" xfId="3" applyNumberFormat="1" applyFont="1" applyBorder="1" applyAlignment="1">
      <alignment vertical="center"/>
    </xf>
    <xf numFmtId="164" fontId="25" fillId="0" borderId="118" xfId="3" applyNumberFormat="1" applyFont="1" applyBorder="1" applyAlignment="1">
      <alignment vertical="center"/>
    </xf>
    <xf numFmtId="167" fontId="25" fillId="0" borderId="119" xfId="8" applyNumberFormat="1" applyFont="1" applyBorder="1" applyAlignment="1" applyProtection="1">
      <alignment horizontal="right" vertical="center"/>
      <protection locked="0"/>
    </xf>
    <xf numFmtId="167" fontId="25" fillId="0" borderId="15" xfId="8" applyNumberFormat="1" applyFont="1" applyBorder="1" applyAlignment="1" applyProtection="1">
      <alignment horizontal="right" vertical="center"/>
      <protection locked="0"/>
    </xf>
    <xf numFmtId="167" fontId="25" fillId="0" borderId="15" xfId="8" applyNumberFormat="1" applyFont="1" applyBorder="1" applyAlignment="1">
      <alignment horizontal="right" vertical="center"/>
    </xf>
    <xf numFmtId="167" fontId="25" fillId="0" borderId="120" xfId="8" applyNumberFormat="1" applyFont="1" applyBorder="1" applyAlignment="1">
      <alignment horizontal="right" vertical="center"/>
    </xf>
    <xf numFmtId="167" fontId="25" fillId="0" borderId="119" xfId="9" applyNumberFormat="1" applyFont="1" applyBorder="1" applyAlignment="1" applyProtection="1">
      <alignment horizontal="right" vertical="center"/>
      <protection locked="0"/>
    </xf>
    <xf numFmtId="167" fontId="25" fillId="0" borderId="15" xfId="9" applyNumberFormat="1" applyFont="1" applyBorder="1" applyAlignment="1" applyProtection="1">
      <alignment horizontal="right" vertical="center"/>
      <protection locked="0"/>
    </xf>
    <xf numFmtId="167" fontId="25" fillId="0" borderId="15" xfId="9" applyNumberFormat="1" applyFont="1" applyBorder="1" applyAlignment="1">
      <alignment horizontal="right" vertical="center"/>
    </xf>
    <xf numFmtId="167" fontId="25" fillId="0" borderId="120" xfId="9" applyNumberFormat="1" applyFont="1" applyBorder="1" applyAlignment="1">
      <alignment horizontal="right" vertical="center"/>
    </xf>
    <xf numFmtId="0" fontId="24" fillId="0" borderId="124" xfId="3" applyFont="1" applyBorder="1" applyAlignment="1" applyProtection="1">
      <alignment vertical="center"/>
      <protection locked="0"/>
    </xf>
    <xf numFmtId="164" fontId="24" fillId="0" borderId="125" xfId="3" applyNumberFormat="1" applyFont="1" applyBorder="1" applyAlignment="1">
      <alignment horizontal="right" vertical="center"/>
    </xf>
    <xf numFmtId="164" fontId="25" fillId="0" borderId="19" xfId="3" applyNumberFormat="1" applyFont="1" applyBorder="1" applyAlignment="1">
      <alignment horizontal="right" vertical="center"/>
    </xf>
    <xf numFmtId="164" fontId="25" fillId="0" borderId="126" xfId="3" applyNumberFormat="1" applyFont="1" applyBorder="1" applyAlignment="1">
      <alignment horizontal="right" vertical="center"/>
    </xf>
    <xf numFmtId="164" fontId="25" fillId="0" borderId="127" xfId="3" applyNumberFormat="1" applyFont="1" applyBorder="1" applyAlignment="1">
      <alignment horizontal="right" vertical="center"/>
    </xf>
    <xf numFmtId="164" fontId="25" fillId="0" borderId="128" xfId="3" applyNumberFormat="1" applyFont="1" applyBorder="1" applyAlignment="1">
      <alignment vertical="center"/>
    </xf>
    <xf numFmtId="164" fontId="25" fillId="0" borderId="126" xfId="3" applyNumberFormat="1" applyFont="1" applyBorder="1" applyAlignment="1">
      <alignment vertical="center"/>
    </xf>
    <xf numFmtId="164" fontId="25" fillId="0" borderId="125" xfId="3" applyNumberFormat="1" applyFont="1" applyBorder="1" applyAlignment="1">
      <alignment vertical="center"/>
    </xf>
    <xf numFmtId="0" fontId="15" fillId="0" borderId="107" xfId="3" applyFont="1" applyBorder="1" applyAlignment="1" applyProtection="1">
      <alignment vertical="center"/>
      <protection locked="0"/>
    </xf>
    <xf numFmtId="0" fontId="25" fillId="0" borderId="111" xfId="3" applyFont="1" applyBorder="1" applyAlignment="1">
      <alignment vertical="center"/>
    </xf>
    <xf numFmtId="0" fontId="25" fillId="0" borderId="109" xfId="3" applyFont="1" applyBorder="1" applyAlignment="1">
      <alignment vertical="center"/>
    </xf>
    <xf numFmtId="0" fontId="25" fillId="0" borderId="108" xfId="3" applyFont="1" applyBorder="1" applyAlignment="1">
      <alignment vertical="center"/>
    </xf>
    <xf numFmtId="0" fontId="25" fillId="0" borderId="112" xfId="3" applyFont="1" applyBorder="1" applyAlignment="1" applyProtection="1">
      <alignment vertical="center"/>
      <protection locked="0"/>
    </xf>
    <xf numFmtId="169" fontId="24" fillId="0" borderId="113" xfId="3" applyNumberFormat="1" applyFont="1" applyBorder="1" applyAlignment="1">
      <alignment horizontal="right" vertical="center"/>
    </xf>
    <xf numFmtId="169" fontId="25" fillId="0" borderId="23" xfId="3" applyNumberFormat="1" applyFont="1" applyBorder="1" applyAlignment="1">
      <alignment horizontal="right" vertical="center"/>
    </xf>
    <xf numFmtId="169" fontId="25" fillId="0" borderId="114" xfId="3" applyNumberFormat="1" applyFont="1" applyBorder="1" applyAlignment="1">
      <alignment horizontal="right" vertical="center"/>
    </xf>
    <xf numFmtId="169" fontId="25" fillId="0" borderId="115" xfId="3" applyNumberFormat="1" applyFont="1" applyBorder="1" applyAlignment="1">
      <alignment horizontal="right" vertical="center"/>
    </xf>
    <xf numFmtId="169" fontId="25" fillId="0" borderId="116" xfId="3" applyNumberFormat="1" applyFont="1" applyBorder="1" applyAlignment="1">
      <alignment vertical="center"/>
    </xf>
    <xf numFmtId="169" fontId="25" fillId="0" borderId="114" xfId="3" applyNumberFormat="1" applyFont="1" applyBorder="1" applyAlignment="1">
      <alignment vertical="center"/>
    </xf>
    <xf numFmtId="169" fontId="25" fillId="0" borderId="113" xfId="3" applyNumberFormat="1" applyFont="1" applyBorder="1" applyAlignment="1">
      <alignment vertical="center"/>
    </xf>
    <xf numFmtId="169" fontId="24" fillId="0" borderId="118" xfId="3" applyNumberFormat="1" applyFont="1" applyBorder="1" applyAlignment="1">
      <alignment horizontal="right" vertical="center"/>
    </xf>
    <xf numFmtId="169" fontId="25" fillId="0" borderId="14" xfId="3" applyNumberFormat="1" applyFont="1" applyBorder="1" applyAlignment="1">
      <alignment horizontal="right" vertical="center"/>
    </xf>
    <xf numFmtId="169" fontId="25" fillId="0" borderId="122" xfId="3" applyNumberFormat="1" applyFont="1" applyBorder="1" applyAlignment="1">
      <alignment horizontal="right" vertical="center"/>
    </xf>
    <xf numFmtId="169" fontId="25" fillId="0" borderId="123" xfId="3" applyNumberFormat="1" applyFont="1" applyBorder="1" applyAlignment="1">
      <alignment horizontal="right" vertical="center"/>
    </xf>
    <xf numFmtId="169" fontId="25" fillId="0" borderId="121" xfId="3" applyNumberFormat="1" applyFont="1" applyBorder="1" applyAlignment="1">
      <alignment vertical="center"/>
    </xf>
    <xf numFmtId="169" fontId="25" fillId="0" borderId="122" xfId="3" applyNumberFormat="1" applyFont="1" applyBorder="1" applyAlignment="1">
      <alignment vertical="center"/>
    </xf>
    <xf numFmtId="169" fontId="25" fillId="0" borderId="118" xfId="3" applyNumberFormat="1" applyFont="1" applyBorder="1" applyAlignment="1">
      <alignment vertical="center"/>
    </xf>
    <xf numFmtId="172" fontId="24" fillId="0" borderId="118" xfId="3" applyNumberFormat="1" applyFont="1" applyBorder="1" applyAlignment="1">
      <alignment horizontal="right" vertical="center"/>
    </xf>
    <xf numFmtId="172" fontId="25" fillId="0" borderId="14" xfId="3" applyNumberFormat="1" applyFont="1" applyBorder="1" applyAlignment="1">
      <alignment horizontal="right" vertical="center"/>
    </xf>
    <xf numFmtId="172" fontId="25" fillId="0" borderId="122" xfId="3" applyNumberFormat="1" applyFont="1" applyBorder="1" applyAlignment="1">
      <alignment horizontal="right" vertical="center"/>
    </xf>
    <xf numFmtId="172" fontId="25" fillId="0" borderId="123" xfId="3" applyNumberFormat="1" applyFont="1" applyBorder="1" applyAlignment="1">
      <alignment horizontal="right" vertical="center"/>
    </xf>
    <xf numFmtId="172" fontId="25" fillId="0" borderId="121" xfId="3" applyNumberFormat="1" applyFont="1" applyBorder="1" applyAlignment="1">
      <alignment vertical="center"/>
    </xf>
    <xf numFmtId="172" fontId="25" fillId="0" borderId="122" xfId="3" applyNumberFormat="1" applyFont="1" applyBorder="1" applyAlignment="1">
      <alignment vertical="center"/>
    </xf>
    <xf numFmtId="172" fontId="25" fillId="0" borderId="118" xfId="3" applyNumberFormat="1" applyFont="1" applyBorder="1" applyAlignment="1">
      <alignment vertical="center"/>
    </xf>
    <xf numFmtId="170" fontId="24" fillId="0" borderId="118" xfId="3" applyNumberFormat="1" applyFont="1" applyBorder="1" applyAlignment="1">
      <alignment horizontal="right" vertical="center"/>
    </xf>
    <xf numFmtId="170" fontId="25" fillId="0" borderId="119" xfId="10" applyNumberFormat="1" applyFont="1" applyBorder="1" applyAlignment="1" applyProtection="1">
      <alignment horizontal="right" vertical="center"/>
      <protection locked="0"/>
    </xf>
    <xf numFmtId="170" fontId="25" fillId="0" borderId="15" xfId="10" applyNumberFormat="1" applyFont="1" applyBorder="1" applyAlignment="1" applyProtection="1">
      <alignment horizontal="right" vertical="center"/>
      <protection locked="0"/>
    </xf>
    <xf numFmtId="170" fontId="25" fillId="0" borderId="15" xfId="10" applyNumberFormat="1" applyFont="1" applyBorder="1" applyAlignment="1">
      <alignment horizontal="right" vertical="center"/>
    </xf>
    <xf numFmtId="170" fontId="25" fillId="0" borderId="120" xfId="10" applyNumberFormat="1" applyFont="1" applyBorder="1" applyAlignment="1">
      <alignment horizontal="right" vertical="center"/>
    </xf>
    <xf numFmtId="170" fontId="25" fillId="0" borderId="121" xfId="3" applyNumberFormat="1" applyFont="1" applyBorder="1" applyAlignment="1">
      <alignment vertical="center"/>
    </xf>
    <xf numFmtId="170" fontId="25" fillId="0" borderId="122" xfId="3" applyNumberFormat="1" applyFont="1" applyBorder="1" applyAlignment="1">
      <alignment vertical="center"/>
    </xf>
    <xf numFmtId="170" fontId="25" fillId="0" borderId="118" xfId="3" applyNumberFormat="1" applyFont="1" applyBorder="1" applyAlignment="1">
      <alignment vertical="center"/>
    </xf>
    <xf numFmtId="169" fontId="25" fillId="0" borderId="14" xfId="3" applyNumberFormat="1" applyFont="1" applyBorder="1" applyAlignment="1">
      <alignment vertical="center"/>
    </xf>
    <xf numFmtId="169" fontId="25" fillId="0" borderId="123" xfId="3" applyNumberFormat="1" applyFont="1" applyBorder="1" applyAlignment="1">
      <alignment vertical="center"/>
    </xf>
    <xf numFmtId="170" fontId="25" fillId="0" borderId="119" xfId="11" applyNumberFormat="1" applyFont="1" applyBorder="1" applyAlignment="1" applyProtection="1">
      <alignment horizontal="right" vertical="center"/>
      <protection locked="0"/>
    </xf>
    <xf numFmtId="170" fontId="25" fillId="0" borderId="15" xfId="11" applyNumberFormat="1" applyFont="1" applyBorder="1" applyAlignment="1" applyProtection="1">
      <alignment horizontal="right" vertical="center"/>
      <protection locked="0"/>
    </xf>
    <xf numFmtId="170" fontId="25" fillId="0" borderId="15" xfId="11" applyNumberFormat="1" applyFont="1" applyBorder="1" applyAlignment="1">
      <alignment horizontal="right" vertical="center"/>
    </xf>
    <xf numFmtId="170" fontId="25" fillId="0" borderId="120" xfId="11" applyNumberFormat="1" applyFont="1" applyBorder="1" applyAlignment="1">
      <alignment horizontal="right" vertical="center"/>
    </xf>
    <xf numFmtId="0" fontId="24" fillId="0" borderId="117" xfId="3" applyFont="1" applyBorder="1" applyAlignment="1" applyProtection="1">
      <alignment horizontal="left" vertical="center"/>
      <protection locked="0"/>
    </xf>
    <xf numFmtId="171" fontId="24" fillId="0" borderId="118" xfId="3" applyNumberFormat="1" applyFont="1" applyBorder="1" applyAlignment="1">
      <alignment horizontal="right" vertical="center"/>
    </xf>
    <xf numFmtId="171" fontId="25" fillId="0" borderId="14" xfId="3" applyNumberFormat="1" applyFont="1" applyBorder="1" applyAlignment="1">
      <alignment horizontal="right" vertical="center"/>
    </xf>
    <xf numFmtId="171" fontId="25" fillId="0" borderId="122" xfId="3" applyNumberFormat="1" applyFont="1" applyBorder="1" applyAlignment="1">
      <alignment horizontal="right" vertical="center"/>
    </xf>
    <xf numFmtId="171" fontId="25" fillId="0" borderId="123" xfId="3" applyNumberFormat="1" applyFont="1" applyBorder="1" applyAlignment="1">
      <alignment horizontal="right" vertical="center"/>
    </xf>
    <xf numFmtId="171" fontId="25" fillId="0" borderId="121" xfId="3" applyNumberFormat="1" applyFont="1" applyBorder="1" applyAlignment="1">
      <alignment vertical="center"/>
    </xf>
    <xf numFmtId="171" fontId="25" fillId="0" borderId="122" xfId="3" applyNumberFormat="1" applyFont="1" applyBorder="1" applyAlignment="1">
      <alignment vertical="center"/>
    </xf>
    <xf numFmtId="171" fontId="25" fillId="0" borderId="118" xfId="3" applyNumberFormat="1" applyFont="1" applyBorder="1" applyAlignment="1">
      <alignment vertical="center"/>
    </xf>
    <xf numFmtId="170" fontId="25" fillId="0" borderId="119" xfId="12" applyNumberFormat="1" applyFont="1" applyBorder="1" applyAlignment="1" applyProtection="1">
      <alignment horizontal="right" vertical="center"/>
      <protection locked="0"/>
    </xf>
    <xf numFmtId="170" fontId="25" fillId="0" borderId="15" xfId="12" applyNumberFormat="1" applyFont="1" applyBorder="1" applyAlignment="1" applyProtection="1">
      <alignment horizontal="right" vertical="center"/>
      <protection locked="0"/>
    </xf>
    <xf numFmtId="170" fontId="25" fillId="0" borderId="15" xfId="12" applyNumberFormat="1" applyFont="1" applyBorder="1" applyAlignment="1">
      <alignment horizontal="right" vertical="center"/>
    </xf>
    <xf numFmtId="170" fontId="25" fillId="0" borderId="120" xfId="12" applyNumberFormat="1" applyFont="1" applyBorder="1" applyAlignment="1">
      <alignment horizontal="right" vertical="center"/>
    </xf>
    <xf numFmtId="0" fontId="25" fillId="0" borderId="124" xfId="3" applyFont="1" applyBorder="1" applyAlignment="1" applyProtection="1">
      <alignment horizontal="left" vertical="center" indent="1"/>
      <protection locked="0"/>
    </xf>
    <xf numFmtId="170" fontId="24" fillId="0" borderId="125" xfId="3" applyNumberFormat="1" applyFont="1" applyBorder="1" applyAlignment="1">
      <alignment horizontal="right" vertical="center"/>
    </xf>
    <xf numFmtId="170" fontId="25" fillId="0" borderId="129" xfId="13" applyNumberFormat="1" applyFont="1" applyBorder="1" applyAlignment="1" applyProtection="1">
      <alignment horizontal="right" vertical="center"/>
      <protection locked="0"/>
    </xf>
    <xf numFmtId="170" fontId="25" fillId="0" borderId="20" xfId="13" applyNumberFormat="1" applyFont="1" applyBorder="1" applyAlignment="1" applyProtection="1">
      <alignment horizontal="right" vertical="center"/>
      <protection locked="0"/>
    </xf>
    <xf numFmtId="170" fontId="25" fillId="0" borderId="20" xfId="13" applyNumberFormat="1" applyFont="1" applyBorder="1" applyAlignment="1">
      <alignment horizontal="right" vertical="center"/>
    </xf>
    <xf numFmtId="170" fontId="25" fillId="0" borderId="130" xfId="13" applyNumberFormat="1" applyFont="1" applyBorder="1" applyAlignment="1">
      <alignment horizontal="right" vertical="center"/>
    </xf>
    <xf numFmtId="170" fontId="25" fillId="0" borderId="128" xfId="3" applyNumberFormat="1" applyFont="1" applyBorder="1" applyAlignment="1">
      <alignment vertical="center"/>
    </xf>
    <xf numFmtId="170" fontId="25" fillId="0" borderId="126" xfId="3" applyNumberFormat="1" applyFont="1" applyBorder="1" applyAlignment="1">
      <alignment vertical="center"/>
    </xf>
    <xf numFmtId="170" fontId="25" fillId="0" borderId="125" xfId="3" applyNumberFormat="1" applyFont="1" applyBorder="1" applyAlignment="1">
      <alignment vertical="center"/>
    </xf>
    <xf numFmtId="0" fontId="17" fillId="0" borderId="112" xfId="3" applyFont="1" applyBorder="1" applyAlignment="1" applyProtection="1">
      <alignment horizontal="left" vertical="center" indent="1"/>
      <protection locked="0"/>
    </xf>
    <xf numFmtId="170" fontId="18" fillId="0" borderId="113" xfId="3" applyNumberFormat="1" applyFont="1" applyBorder="1" applyAlignment="1">
      <alignment horizontal="right" vertical="center"/>
    </xf>
    <xf numFmtId="170" fontId="17" fillId="0" borderId="131" xfId="14" applyNumberFormat="1" applyFont="1" applyBorder="1" applyAlignment="1" applyProtection="1">
      <alignment horizontal="right" vertical="center"/>
      <protection locked="0"/>
    </xf>
    <xf numFmtId="170" fontId="17" fillId="0" borderId="11" xfId="14" applyNumberFormat="1" applyFont="1" applyBorder="1" applyAlignment="1" applyProtection="1">
      <alignment horizontal="right" vertical="center"/>
      <protection locked="0"/>
    </xf>
    <xf numFmtId="170" fontId="17" fillId="0" borderId="11" xfId="14" applyNumberFormat="1" applyFont="1" applyBorder="1" applyAlignment="1">
      <alignment horizontal="right" vertical="center"/>
    </xf>
    <xf numFmtId="170" fontId="17" fillId="0" borderId="132" xfId="14" applyNumberFormat="1" applyFont="1" applyBorder="1" applyAlignment="1">
      <alignment horizontal="right" vertical="center"/>
    </xf>
    <xf numFmtId="170" fontId="25" fillId="0" borderId="116" xfId="3" applyNumberFormat="1" applyFont="1" applyBorder="1" applyAlignment="1">
      <alignment horizontal="right" vertical="center"/>
    </xf>
    <xf numFmtId="170" fontId="25" fillId="0" borderId="114" xfId="3" applyNumberFormat="1" applyFont="1" applyBorder="1" applyAlignment="1">
      <alignment horizontal="right" vertical="center"/>
    </xf>
    <xf numFmtId="170" fontId="25" fillId="0" borderId="113" xfId="3" applyNumberFormat="1" applyFont="1" applyBorder="1" applyAlignment="1">
      <alignment horizontal="right" vertical="center"/>
    </xf>
    <xf numFmtId="170" fontId="17" fillId="0" borderId="114" xfId="3" applyNumberFormat="1" applyFont="1" applyBorder="1" applyAlignment="1">
      <alignment horizontal="right" vertical="center"/>
    </xf>
    <xf numFmtId="0" fontId="17" fillId="0" borderId="117" xfId="3" applyFont="1" applyBorder="1" applyAlignment="1" applyProtection="1">
      <alignment horizontal="left" vertical="center" indent="1"/>
      <protection locked="0"/>
    </xf>
    <xf numFmtId="170" fontId="18" fillId="0" borderId="118" xfId="3" applyNumberFormat="1" applyFont="1" applyBorder="1" applyAlignment="1">
      <alignment horizontal="right" vertical="center"/>
    </xf>
    <xf numFmtId="170" fontId="17" fillId="0" borderId="119" xfId="14" applyNumberFormat="1" applyFont="1" applyBorder="1" applyAlignment="1" applyProtection="1">
      <alignment horizontal="right" vertical="center"/>
      <protection locked="0"/>
    </xf>
    <xf numFmtId="170" fontId="17" fillId="0" borderId="15" xfId="14" applyNumberFormat="1" applyFont="1" applyBorder="1" applyAlignment="1" applyProtection="1">
      <alignment horizontal="right" vertical="center"/>
      <protection locked="0"/>
    </xf>
    <xf numFmtId="170" fontId="17" fillId="0" borderId="15" xfId="14" applyNumberFormat="1" applyFont="1" applyBorder="1" applyAlignment="1">
      <alignment horizontal="right" vertical="center"/>
    </xf>
    <xf numFmtId="170" fontId="17" fillId="0" borderId="120" xfId="14" applyNumberFormat="1" applyFont="1" applyBorder="1" applyAlignment="1">
      <alignment horizontal="right" vertical="center"/>
    </xf>
    <xf numFmtId="170" fontId="17" fillId="0" borderId="121" xfId="3" applyNumberFormat="1" applyFont="1" applyBorder="1" applyAlignment="1">
      <alignment horizontal="right" vertical="center"/>
    </xf>
    <xf numFmtId="170" fontId="17" fillId="0" borderId="122" xfId="3" applyNumberFormat="1" applyFont="1" applyBorder="1" applyAlignment="1">
      <alignment horizontal="right" vertical="center"/>
    </xf>
    <xf numFmtId="170" fontId="17" fillId="0" borderId="118" xfId="3" applyNumberFormat="1" applyFont="1" applyBorder="1" applyAlignment="1">
      <alignment horizontal="right" vertical="center"/>
    </xf>
    <xf numFmtId="0" fontId="17" fillId="0" borderId="117" xfId="3" applyFont="1" applyBorder="1" applyAlignment="1" applyProtection="1">
      <alignment vertical="center"/>
      <protection locked="0"/>
    </xf>
    <xf numFmtId="170" fontId="25" fillId="0" borderId="121" xfId="3" applyNumberFormat="1" applyFont="1" applyBorder="1" applyAlignment="1">
      <alignment horizontal="right" vertical="center"/>
    </xf>
    <xf numFmtId="170" fontId="25" fillId="0" borderId="122" xfId="3" applyNumberFormat="1" applyFont="1" applyBorder="1" applyAlignment="1">
      <alignment horizontal="right" vertical="center"/>
    </xf>
    <xf numFmtId="170" fontId="25" fillId="0" borderId="118" xfId="3" applyNumberFormat="1" applyFont="1" applyBorder="1" applyAlignment="1">
      <alignment horizontal="right" vertical="center"/>
    </xf>
    <xf numFmtId="170" fontId="17" fillId="0" borderId="122" xfId="3" applyNumberFormat="1" applyFont="1" applyBorder="1" applyAlignment="1">
      <alignment vertical="center"/>
    </xf>
    <xf numFmtId="0" fontId="18" fillId="0" borderId="117" xfId="3" applyFont="1" applyBorder="1" applyAlignment="1" applyProtection="1">
      <alignment vertical="center"/>
      <protection locked="0"/>
    </xf>
    <xf numFmtId="0" fontId="18" fillId="0" borderId="127" xfId="3" applyFont="1" applyBorder="1" applyAlignment="1" applyProtection="1">
      <alignment vertical="center"/>
      <protection locked="0"/>
    </xf>
    <xf numFmtId="170" fontId="18" fillId="0" borderId="127" xfId="3" applyNumberFormat="1" applyFont="1" applyBorder="1" applyAlignment="1">
      <alignment horizontal="right" vertical="center"/>
    </xf>
    <xf numFmtId="170" fontId="17" fillId="0" borderId="19" xfId="14" applyNumberFormat="1" applyFont="1" applyBorder="1" applyAlignment="1" applyProtection="1">
      <alignment horizontal="right" vertical="center"/>
      <protection locked="0"/>
    </xf>
    <xf numFmtId="170" fontId="17" fillId="0" borderId="133" xfId="14" applyNumberFormat="1" applyFont="1" applyBorder="1" applyAlignment="1" applyProtection="1">
      <alignment horizontal="right" vertical="center"/>
      <protection locked="0"/>
    </xf>
    <xf numFmtId="170" fontId="17" fillId="0" borderId="133" xfId="14" applyNumberFormat="1" applyFont="1" applyBorder="1" applyAlignment="1">
      <alignment horizontal="right" vertical="center"/>
    </xf>
    <xf numFmtId="170" fontId="17" fillId="0" borderId="127" xfId="14" applyNumberFormat="1" applyFont="1" applyBorder="1" applyAlignment="1">
      <alignment horizontal="right" vertical="center"/>
    </xf>
    <xf numFmtId="170" fontId="25" fillId="0" borderId="19" xfId="3" applyNumberFormat="1" applyFont="1" applyBorder="1" applyAlignment="1">
      <alignment horizontal="right" vertical="center"/>
    </xf>
    <xf numFmtId="170" fontId="25" fillId="0" borderId="133" xfId="3" applyNumberFormat="1" applyFont="1" applyBorder="1" applyAlignment="1">
      <alignment horizontal="right" vertical="center"/>
    </xf>
    <xf numFmtId="170" fontId="25" fillId="0" borderId="127" xfId="3" applyNumberFormat="1" applyFont="1" applyBorder="1" applyAlignment="1">
      <alignment horizontal="right" vertical="center"/>
    </xf>
    <xf numFmtId="170" fontId="17" fillId="0" borderId="133" xfId="3" applyNumberFormat="1" applyFont="1" applyBorder="1" applyAlignment="1">
      <alignment vertical="center"/>
    </xf>
    <xf numFmtId="170" fontId="17" fillId="0" borderId="133" xfId="3" applyNumberFormat="1" applyFont="1" applyBorder="1" applyAlignment="1">
      <alignment horizontal="right" vertical="center"/>
    </xf>
    <xf numFmtId="0" fontId="15" fillId="0" borderId="134" xfId="3" applyFont="1" applyBorder="1" applyAlignment="1" applyProtection="1">
      <alignment vertical="center"/>
      <protection locked="0"/>
    </xf>
    <xf numFmtId="0" fontId="25" fillId="0" borderId="135" xfId="3" applyFont="1" applyBorder="1" applyAlignment="1">
      <alignment vertical="center"/>
    </xf>
    <xf numFmtId="0" fontId="25" fillId="0" borderId="136" xfId="3" applyFont="1" applyBorder="1" applyAlignment="1">
      <alignment horizontal="right" vertical="center"/>
    </xf>
    <xf numFmtId="0" fontId="25" fillId="0" borderId="137" xfId="3" applyFont="1" applyBorder="1" applyAlignment="1">
      <alignment vertical="center"/>
    </xf>
    <xf numFmtId="0" fontId="25" fillId="0" borderId="136" xfId="3" applyFont="1" applyBorder="1" applyAlignment="1">
      <alignment vertical="center"/>
    </xf>
    <xf numFmtId="167" fontId="18" fillId="0" borderId="118" xfId="3" applyNumberFormat="1" applyFont="1" applyBorder="1" applyAlignment="1">
      <alignment vertical="center"/>
    </xf>
    <xf numFmtId="167" fontId="17" fillId="0" borderId="14" xfId="3" applyNumberFormat="1" applyFont="1" applyBorder="1" applyAlignment="1">
      <alignment vertical="center"/>
    </xf>
    <xf numFmtId="167" fontId="17" fillId="0" borderId="122" xfId="3" applyNumberFormat="1" applyFont="1" applyBorder="1" applyAlignment="1">
      <alignment vertical="center"/>
    </xf>
    <xf numFmtId="167" fontId="17" fillId="0" borderId="123" xfId="3" applyNumberFormat="1" applyFont="1" applyBorder="1" applyAlignment="1">
      <alignment vertical="center"/>
    </xf>
    <xf numFmtId="167" fontId="17" fillId="0" borderId="121" xfId="3" applyNumberFormat="1" applyFont="1" applyBorder="1" applyAlignment="1">
      <alignment vertical="center"/>
    </xf>
    <xf numFmtId="167" fontId="17" fillId="0" borderId="118" xfId="3" applyNumberFormat="1" applyFont="1" applyBorder="1" applyAlignment="1">
      <alignment vertical="center"/>
    </xf>
    <xf numFmtId="164" fontId="25" fillId="8" borderId="138" xfId="3" applyNumberFormat="1" applyFont="1" applyFill="1" applyBorder="1"/>
    <xf numFmtId="0" fontId="17" fillId="0" borderId="123" xfId="3" applyFont="1" applyBorder="1" applyAlignment="1" applyProtection="1">
      <alignment vertical="center"/>
      <protection locked="0"/>
    </xf>
    <xf numFmtId="167" fontId="18" fillId="0" borderId="123" xfId="3" applyNumberFormat="1" applyFont="1" applyBorder="1" applyAlignment="1">
      <alignment vertical="center"/>
    </xf>
    <xf numFmtId="167" fontId="17" fillId="0" borderId="139" xfId="3" applyNumberFormat="1" applyFont="1" applyBorder="1" applyAlignment="1">
      <alignment vertical="center"/>
    </xf>
    <xf numFmtId="164" fontId="25" fillId="8" borderId="0" xfId="3" applyNumberFormat="1" applyFont="1" applyFill="1"/>
    <xf numFmtId="0" fontId="17" fillId="0" borderId="124" xfId="3" applyFont="1" applyBorder="1" applyAlignment="1" applyProtection="1">
      <alignment vertical="center"/>
      <protection locked="0"/>
    </xf>
    <xf numFmtId="167" fontId="18" fillId="0" borderId="125" xfId="3" applyNumberFormat="1" applyFont="1" applyBorder="1" applyAlignment="1">
      <alignment vertical="center"/>
    </xf>
    <xf numFmtId="167" fontId="17" fillId="0" borderId="19" xfId="3" applyNumberFormat="1" applyFont="1" applyBorder="1" applyAlignment="1">
      <alignment vertical="center"/>
    </xf>
    <xf numFmtId="167" fontId="17" fillId="0" borderId="126" xfId="3" applyNumberFormat="1" applyFont="1" applyBorder="1" applyAlignment="1">
      <alignment vertical="center"/>
    </xf>
    <xf numFmtId="167" fontId="17" fillId="0" borderId="127" xfId="3" applyNumberFormat="1" applyFont="1" applyBorder="1" applyAlignment="1">
      <alignment vertical="center"/>
    </xf>
    <xf numFmtId="167" fontId="17" fillId="0" borderId="128" xfId="3" applyNumberFormat="1" applyFont="1" applyBorder="1" applyAlignment="1">
      <alignment vertical="center"/>
    </xf>
    <xf numFmtId="167" fontId="17" fillId="0" borderId="125" xfId="3" applyNumberFormat="1" applyFont="1" applyBorder="1" applyAlignment="1">
      <alignment vertical="center"/>
    </xf>
    <xf numFmtId="164" fontId="25" fillId="8" borderId="106" xfId="3" applyNumberFormat="1" applyFont="1" applyFill="1" applyBorder="1"/>
    <xf numFmtId="0" fontId="33" fillId="0" borderId="24" xfId="3" applyFont="1" applyBorder="1" applyAlignment="1" applyProtection="1">
      <alignment horizontal="left" vertical="center" indent="1"/>
      <protection locked="0"/>
    </xf>
    <xf numFmtId="171" fontId="33" fillId="0" borderId="24" xfId="3" applyNumberFormat="1" applyFont="1" applyBorder="1" applyAlignment="1" applyProtection="1">
      <alignment vertical="center"/>
      <protection locked="0"/>
    </xf>
    <xf numFmtId="0" fontId="34" fillId="0" borderId="0" xfId="3" quotePrefix="1" applyFont="1" applyAlignment="1" applyProtection="1">
      <alignment horizontal="left" vertical="center"/>
      <protection locked="0"/>
    </xf>
    <xf numFmtId="0" fontId="33" fillId="0" borderId="0" xfId="3" applyFont="1" applyAlignment="1" applyProtection="1">
      <alignment horizontal="left" vertical="center"/>
      <protection locked="0"/>
    </xf>
    <xf numFmtId="0" fontId="24" fillId="8" borderId="141" xfId="3" applyFont="1" applyFill="1" applyBorder="1" applyAlignment="1" applyProtection="1">
      <alignment horizontal="left" vertical="center"/>
      <protection locked="0"/>
    </xf>
    <xf numFmtId="0" fontId="24" fillId="8" borderId="141" xfId="3" applyFont="1" applyFill="1" applyBorder="1" applyAlignment="1" applyProtection="1">
      <alignment horizontal="center" vertical="center"/>
      <protection locked="0"/>
    </xf>
    <xf numFmtId="0" fontId="38" fillId="0" borderId="141" xfId="3" applyFont="1" applyBorder="1" applyAlignment="1" applyProtection="1">
      <alignment horizontal="left" vertical="center"/>
      <protection locked="0"/>
    </xf>
    <xf numFmtId="168" fontId="24" fillId="0" borderId="141" xfId="3" applyNumberFormat="1" applyFont="1" applyBorder="1" applyAlignment="1">
      <alignment horizontal="right" vertical="center"/>
    </xf>
    <xf numFmtId="168" fontId="25" fillId="0" borderId="142" xfId="4" applyNumberFormat="1" applyFont="1" applyBorder="1" applyAlignment="1" applyProtection="1">
      <alignment horizontal="right" vertical="center"/>
    </xf>
    <xf numFmtId="168" fontId="25" fillId="0" borderId="143" xfId="4" applyNumberFormat="1" applyFont="1" applyBorder="1" applyAlignment="1" applyProtection="1">
      <alignment horizontal="right" vertical="center"/>
    </xf>
    <xf numFmtId="168" fontId="25" fillId="0" borderId="141" xfId="4" applyNumberFormat="1" applyFont="1" applyBorder="1" applyAlignment="1" applyProtection="1">
      <alignment horizontal="right" vertical="center"/>
    </xf>
    <xf numFmtId="168" fontId="25" fillId="0" borderId="143" xfId="4" applyNumberFormat="1" applyFont="1" applyBorder="1" applyAlignment="1" applyProtection="1">
      <alignment vertical="center"/>
    </xf>
    <xf numFmtId="168" fontId="25" fillId="0" borderId="143" xfId="3" applyNumberFormat="1" applyFont="1" applyBorder="1" applyAlignment="1">
      <alignment vertical="center"/>
    </xf>
    <xf numFmtId="0" fontId="15" fillId="0" borderId="97" xfId="3" applyFont="1" applyBorder="1" applyAlignment="1" applyProtection="1">
      <alignment horizontal="left" vertical="center"/>
      <protection locked="0"/>
    </xf>
    <xf numFmtId="164" fontId="25" fillId="0" borderId="97" xfId="3" applyNumberFormat="1" applyFont="1" applyBorder="1" applyAlignment="1">
      <alignment horizontal="right" vertical="center"/>
    </xf>
    <xf numFmtId="173" fontId="25" fillId="0" borderId="144" xfId="4" applyNumberFormat="1" applyFont="1" applyFill="1" applyBorder="1" applyAlignment="1" applyProtection="1">
      <alignment horizontal="left" vertical="center"/>
    </xf>
    <xf numFmtId="173" fontId="25" fillId="0" borderId="145" xfId="4" applyNumberFormat="1" applyFont="1" applyFill="1" applyBorder="1" applyAlignment="1" applyProtection="1">
      <alignment horizontal="left" vertical="center"/>
    </xf>
    <xf numFmtId="173" fontId="25" fillId="0" borderId="97" xfId="4" applyNumberFormat="1" applyFont="1" applyFill="1" applyBorder="1" applyAlignment="1" applyProtection="1">
      <alignment horizontal="left" vertical="center"/>
    </xf>
    <xf numFmtId="0" fontId="25" fillId="0" borderId="144" xfId="4" applyNumberFormat="1" applyFont="1" applyFill="1" applyBorder="1" applyAlignment="1" applyProtection="1">
      <alignment horizontal="left" vertical="center"/>
    </xf>
    <xf numFmtId="173" fontId="25" fillId="0" borderId="145" xfId="4" applyNumberFormat="1" applyFont="1" applyFill="1" applyBorder="1" applyAlignment="1" applyProtection="1">
      <alignment vertical="center"/>
    </xf>
    <xf numFmtId="0" fontId="25" fillId="0" borderId="146" xfId="3" applyFont="1" applyBorder="1" applyAlignment="1" applyProtection="1">
      <alignment horizontal="left" vertical="center"/>
      <protection locked="0"/>
    </xf>
    <xf numFmtId="167" fontId="24" fillId="0" borderId="146" xfId="3" quotePrefix="1" applyNumberFormat="1" applyFont="1" applyBorder="1" applyAlignment="1">
      <alignment horizontal="right" vertical="center"/>
    </xf>
    <xf numFmtId="167" fontId="25" fillId="0" borderId="147" xfId="15" applyNumberFormat="1" applyFont="1" applyBorder="1" applyAlignment="1" applyProtection="1">
      <alignment horizontal="right" vertical="center"/>
      <protection locked="0"/>
    </xf>
    <xf numFmtId="167" fontId="25" fillId="0" borderId="148" xfId="15" applyNumberFormat="1" applyFont="1" applyBorder="1" applyAlignment="1">
      <alignment horizontal="right" vertical="center"/>
    </xf>
    <xf numFmtId="167" fontId="25" fillId="0" borderId="149" xfId="15" quotePrefix="1" applyNumberFormat="1" applyFont="1" applyBorder="1" applyAlignment="1">
      <alignment horizontal="right" vertical="center"/>
    </xf>
    <xf numFmtId="167" fontId="25" fillId="0" borderId="150" xfId="3" applyNumberFormat="1" applyFont="1" applyBorder="1" applyAlignment="1">
      <alignment vertical="center"/>
    </xf>
    <xf numFmtId="167" fontId="25" fillId="0" borderId="151" xfId="3" applyNumberFormat="1" applyFont="1" applyBorder="1" applyAlignment="1">
      <alignment vertical="center"/>
    </xf>
    <xf numFmtId="167" fontId="25" fillId="0" borderId="146" xfId="3" applyNumberFormat="1" applyFont="1" applyBorder="1" applyAlignment="1">
      <alignment vertical="center"/>
    </xf>
    <xf numFmtId="167" fontId="25" fillId="0" borderId="151" xfId="4" applyNumberFormat="1" applyFont="1" applyFill="1" applyBorder="1" applyAlignment="1" applyProtection="1">
      <alignment vertical="center"/>
    </xf>
    <xf numFmtId="0" fontId="25" fillId="0" borderId="152" xfId="16" applyFont="1" applyBorder="1" applyAlignment="1" applyProtection="1">
      <alignment horizontal="left" vertical="center" indent="1"/>
      <protection locked="0"/>
    </xf>
    <xf numFmtId="167" fontId="24" fillId="0" borderId="146" xfId="17" quotePrefix="1" applyNumberFormat="1" applyFont="1" applyBorder="1" applyAlignment="1">
      <alignment horizontal="right" vertical="center"/>
    </xf>
    <xf numFmtId="167" fontId="25" fillId="0" borderId="148" xfId="3" applyNumberFormat="1" applyFont="1" applyBorder="1" applyAlignment="1">
      <alignment horizontal="right" vertical="center"/>
    </xf>
    <xf numFmtId="167" fontId="25" fillId="0" borderId="149" xfId="3" quotePrefix="1" applyNumberFormat="1" applyFont="1" applyBorder="1" applyAlignment="1">
      <alignment horizontal="right" vertical="center"/>
    </xf>
    <xf numFmtId="167" fontId="25" fillId="0" borderId="150" xfId="17" applyNumberFormat="1" applyFont="1" applyBorder="1" applyAlignment="1">
      <alignment vertical="center"/>
    </xf>
    <xf numFmtId="167" fontId="25" fillId="0" borderId="151" xfId="17" applyNumberFormat="1" applyFont="1" applyBorder="1" applyAlignment="1">
      <alignment vertical="center"/>
    </xf>
    <xf numFmtId="167" fontId="25" fillId="0" borderId="146" xfId="17" applyNumberFormat="1" applyFont="1" applyBorder="1" applyAlignment="1">
      <alignment vertical="center"/>
    </xf>
    <xf numFmtId="167" fontId="25" fillId="0" borderId="151" xfId="18" applyNumberFormat="1" applyFont="1" applyFill="1" applyBorder="1" applyAlignment="1" applyProtection="1">
      <alignment vertical="center"/>
    </xf>
    <xf numFmtId="0" fontId="24" fillId="0" borderId="146" xfId="3" applyFont="1" applyBorder="1" applyAlignment="1" applyProtection="1">
      <alignment horizontal="left" vertical="center"/>
      <protection locked="0"/>
    </xf>
    <xf numFmtId="167" fontId="24" fillId="0" borderId="146" xfId="3" applyNumberFormat="1" applyFont="1" applyBorder="1" applyAlignment="1">
      <alignment horizontal="right" vertical="center"/>
    </xf>
    <xf numFmtId="167" fontId="25" fillId="0" borderId="149" xfId="15" applyNumberFormat="1" applyFont="1" applyBorder="1" applyAlignment="1">
      <alignment horizontal="right" vertical="center"/>
    </xf>
    <xf numFmtId="167" fontId="25" fillId="0" borderId="147" xfId="3" applyNumberFormat="1" applyFont="1" applyBorder="1" applyAlignment="1" applyProtection="1">
      <alignment horizontal="right" vertical="center"/>
      <protection locked="0"/>
    </xf>
    <xf numFmtId="167" fontId="25" fillId="0" borderId="149" xfId="3" applyNumberFormat="1" applyFont="1" applyBorder="1" applyAlignment="1">
      <alignment horizontal="right" vertical="center"/>
    </xf>
    <xf numFmtId="0" fontId="15" fillId="0" borderId="141" xfId="3" applyFont="1" applyBorder="1" applyAlignment="1" applyProtection="1">
      <alignment horizontal="left" vertical="center"/>
      <protection locked="0"/>
    </xf>
    <xf numFmtId="164" fontId="24" fillId="0" borderId="141" xfId="3" applyNumberFormat="1" applyFont="1" applyBorder="1" applyAlignment="1">
      <alignment horizontal="right" vertical="center"/>
    </xf>
    <xf numFmtId="164" fontId="25" fillId="0" borderId="142" xfId="3" applyNumberFormat="1" applyFont="1" applyBorder="1" applyAlignment="1">
      <alignment vertical="center"/>
    </xf>
    <xf numFmtId="164" fontId="25" fillId="0" borderId="143" xfId="3" applyNumberFormat="1" applyFont="1" applyBorder="1" applyAlignment="1">
      <alignment vertical="center"/>
    </xf>
    <xf numFmtId="164" fontId="25" fillId="0" borderId="141" xfId="3" applyNumberFormat="1" applyFont="1" applyBorder="1" applyAlignment="1">
      <alignment vertical="center"/>
    </xf>
    <xf numFmtId="0" fontId="25" fillId="0" borderId="142" xfId="3" applyFont="1" applyBorder="1" applyAlignment="1">
      <alignment vertical="center"/>
    </xf>
    <xf numFmtId="164" fontId="25" fillId="0" borderId="143" xfId="4" applyNumberFormat="1" applyFont="1" applyFill="1" applyBorder="1" applyAlignment="1" applyProtection="1">
      <alignment vertical="center"/>
    </xf>
    <xf numFmtId="0" fontId="25" fillId="0" borderId="97" xfId="3" applyFont="1" applyBorder="1" applyAlignment="1" applyProtection="1">
      <alignment horizontal="left" vertical="center"/>
      <protection locked="0"/>
    </xf>
    <xf numFmtId="169" fontId="25" fillId="0" borderId="144" xfId="3" applyNumberFormat="1" applyFont="1" applyBorder="1" applyAlignment="1">
      <alignment vertical="center"/>
    </xf>
    <xf numFmtId="169" fontId="25" fillId="0" borderId="145" xfId="3" applyNumberFormat="1" applyFont="1" applyBorder="1" applyAlignment="1">
      <alignment vertical="center"/>
    </xf>
    <xf numFmtId="169" fontId="25" fillId="0" borderId="97" xfId="3" applyNumberFormat="1" applyFont="1" applyBorder="1" applyAlignment="1">
      <alignment vertical="center"/>
    </xf>
    <xf numFmtId="169" fontId="25" fillId="0" borderId="145" xfId="4" applyNumberFormat="1" applyFont="1" applyFill="1" applyBorder="1" applyAlignment="1" applyProtection="1">
      <alignment vertical="center"/>
    </xf>
    <xf numFmtId="0" fontId="25" fillId="0" borderId="80" xfId="3" applyFont="1" applyBorder="1" applyAlignment="1" applyProtection="1">
      <alignment horizontal="left" vertical="center"/>
      <protection locked="0"/>
    </xf>
    <xf numFmtId="169" fontId="25" fillId="0" borderId="81" xfId="3" applyNumberFormat="1" applyFont="1" applyBorder="1" applyAlignment="1">
      <alignment vertical="center"/>
    </xf>
    <xf numFmtId="169" fontId="25" fillId="0" borderId="82" xfId="3" applyNumberFormat="1" applyFont="1" applyBorder="1" applyAlignment="1">
      <alignment vertical="center"/>
    </xf>
    <xf numFmtId="169" fontId="25" fillId="0" borderId="80" xfId="3" applyNumberFormat="1" applyFont="1" applyBorder="1" applyAlignment="1">
      <alignment vertical="center"/>
    </xf>
    <xf numFmtId="169" fontId="25" fillId="0" borderId="82" xfId="4" applyNumberFormat="1" applyFont="1" applyFill="1" applyBorder="1" applyAlignment="1" applyProtection="1">
      <alignment vertical="center"/>
    </xf>
    <xf numFmtId="0" fontId="24" fillId="0" borderId="80" xfId="3" applyFont="1" applyBorder="1" applyAlignment="1" applyProtection="1">
      <alignment horizontal="left" vertical="center"/>
      <protection locked="0"/>
    </xf>
    <xf numFmtId="172" fontId="25" fillId="0" borderId="81" xfId="3" applyNumberFormat="1" applyFont="1" applyBorder="1" applyAlignment="1">
      <alignment vertical="center"/>
    </xf>
    <xf numFmtId="172" fontId="25" fillId="0" borderId="82" xfId="3" applyNumberFormat="1" applyFont="1" applyBorder="1" applyAlignment="1">
      <alignment vertical="center"/>
    </xf>
    <xf numFmtId="172" fontId="25" fillId="0" borderId="80" xfId="3" applyNumberFormat="1" applyFont="1" applyBorder="1" applyAlignment="1">
      <alignment vertical="center"/>
    </xf>
    <xf numFmtId="0" fontId="25" fillId="0" borderId="81" xfId="3" applyFont="1" applyBorder="1" applyAlignment="1">
      <alignment vertical="center"/>
    </xf>
    <xf numFmtId="0" fontId="25" fillId="0" borderId="146" xfId="3" applyFont="1" applyBorder="1" applyAlignment="1" applyProtection="1">
      <alignment horizontal="left" vertical="center" indent="1"/>
      <protection locked="0"/>
    </xf>
    <xf numFmtId="170" fontId="24" fillId="0" borderId="146" xfId="3" applyNumberFormat="1" applyFont="1" applyBorder="1" applyAlignment="1">
      <alignment horizontal="right" vertical="center"/>
    </xf>
    <xf numFmtId="170" fontId="25" fillId="0" borderId="147" xfId="3" applyNumberFormat="1" applyFont="1" applyBorder="1" applyAlignment="1" applyProtection="1">
      <alignment horizontal="right" vertical="center"/>
      <protection locked="0"/>
    </xf>
    <xf numFmtId="170" fontId="25" fillId="0" borderId="148" xfId="3" applyNumberFormat="1" applyFont="1" applyBorder="1" applyAlignment="1">
      <alignment horizontal="right" vertical="center"/>
    </xf>
    <xf numFmtId="170" fontId="25" fillId="0" borderId="149" xfId="3" applyNumberFormat="1" applyFont="1" applyBorder="1" applyAlignment="1">
      <alignment horizontal="right" vertical="center"/>
    </xf>
    <xf numFmtId="170" fontId="25" fillId="0" borderId="150" xfId="3" applyNumberFormat="1" applyFont="1" applyBorder="1" applyAlignment="1">
      <alignment vertical="center"/>
    </xf>
    <xf numFmtId="170" fontId="25" fillId="0" borderId="151" xfId="3" applyNumberFormat="1" applyFont="1" applyBorder="1" applyAlignment="1">
      <alignment vertical="center"/>
    </xf>
    <xf numFmtId="170" fontId="25" fillId="0" borderId="146" xfId="3" applyNumberFormat="1" applyFont="1" applyBorder="1" applyAlignment="1">
      <alignment vertical="center"/>
    </xf>
    <xf numFmtId="170" fontId="25" fillId="0" borderId="151" xfId="4" applyNumberFormat="1" applyFont="1" applyFill="1" applyBorder="1" applyAlignment="1" applyProtection="1">
      <alignment vertical="center"/>
    </xf>
    <xf numFmtId="169" fontId="24" fillId="0" borderId="146" xfId="3" applyNumberFormat="1" applyFont="1" applyBorder="1" applyAlignment="1">
      <alignment horizontal="right" vertical="center"/>
    </xf>
    <xf numFmtId="169" fontId="25" fillId="0" borderId="150" xfId="3" applyNumberFormat="1" applyFont="1" applyBorder="1" applyAlignment="1">
      <alignment vertical="center"/>
    </xf>
    <xf numFmtId="169" fontId="25" fillId="0" borderId="151" xfId="3" applyNumberFormat="1" applyFont="1" applyBorder="1" applyAlignment="1">
      <alignment vertical="center"/>
    </xf>
    <xf numFmtId="169" fontId="25" fillId="0" borderId="146" xfId="3" applyNumberFormat="1" applyFont="1" applyBorder="1" applyAlignment="1">
      <alignment vertical="center"/>
    </xf>
    <xf numFmtId="169" fontId="25" fillId="0" borderId="151" xfId="4" applyNumberFormat="1" applyFont="1" applyFill="1" applyBorder="1" applyAlignment="1" applyProtection="1">
      <alignment vertical="center"/>
    </xf>
    <xf numFmtId="0" fontId="25" fillId="0" borderId="80" xfId="3" applyFont="1" applyBorder="1" applyAlignment="1" applyProtection="1">
      <alignment horizontal="left" vertical="center" indent="1"/>
      <protection locked="0"/>
    </xf>
    <xf numFmtId="0" fontId="18" fillId="0" borderId="80" xfId="3" applyFont="1" applyBorder="1" applyAlignment="1" applyProtection="1">
      <alignment horizontal="left" vertical="center"/>
      <protection locked="0"/>
    </xf>
    <xf numFmtId="171" fontId="18" fillId="0" borderId="146" xfId="3" applyNumberFormat="1" applyFont="1" applyBorder="1" applyAlignment="1">
      <alignment horizontal="right" vertical="center"/>
    </xf>
    <xf numFmtId="171" fontId="17" fillId="0" borderId="150" xfId="3" applyNumberFormat="1" applyFont="1" applyBorder="1" applyAlignment="1">
      <alignment vertical="center"/>
    </xf>
    <xf numFmtId="171" fontId="17" fillId="0" borderId="151" xfId="3" applyNumberFormat="1" applyFont="1" applyBorder="1" applyAlignment="1">
      <alignment vertical="center"/>
    </xf>
    <xf numFmtId="171" fontId="17" fillId="0" borderId="146" xfId="3" applyNumberFormat="1" applyFont="1" applyBorder="1" applyAlignment="1">
      <alignment vertical="center"/>
    </xf>
    <xf numFmtId="0" fontId="17" fillId="0" borderId="150" xfId="3" applyFont="1" applyBorder="1" applyAlignment="1">
      <alignment vertical="center"/>
    </xf>
    <xf numFmtId="170" fontId="17" fillId="0" borderId="151" xfId="4" applyNumberFormat="1" applyFont="1" applyFill="1" applyBorder="1" applyAlignment="1" applyProtection="1">
      <alignment vertical="center"/>
    </xf>
    <xf numFmtId="0" fontId="17" fillId="0" borderId="146" xfId="3" applyFont="1" applyBorder="1" applyAlignment="1" applyProtection="1">
      <alignment horizontal="left" vertical="center" indent="1"/>
      <protection locked="0"/>
    </xf>
    <xf numFmtId="170" fontId="18" fillId="0" borderId="146" xfId="3" applyNumberFormat="1" applyFont="1" applyBorder="1" applyAlignment="1">
      <alignment horizontal="right" vertical="center"/>
    </xf>
    <xf numFmtId="170" fontId="17" fillId="0" borderId="150" xfId="3" applyNumberFormat="1" applyFont="1" applyBorder="1" applyAlignment="1">
      <alignment vertical="center"/>
    </xf>
    <xf numFmtId="170" fontId="17" fillId="0" borderId="151" xfId="3" applyNumberFormat="1" applyFont="1" applyBorder="1" applyAlignment="1">
      <alignment vertical="center"/>
    </xf>
    <xf numFmtId="170" fontId="17" fillId="0" borderId="146" xfId="3" applyNumberFormat="1" applyFont="1" applyBorder="1" applyAlignment="1">
      <alignment vertical="center"/>
    </xf>
    <xf numFmtId="0" fontId="17" fillId="0" borderId="87" xfId="3" applyFont="1" applyBorder="1" applyAlignment="1" applyProtection="1">
      <alignment horizontal="left" vertical="center" indent="1"/>
      <protection locked="0"/>
    </xf>
    <xf numFmtId="170" fontId="18" fillId="0" borderId="87" xfId="3" applyNumberFormat="1" applyFont="1" applyBorder="1" applyAlignment="1">
      <alignment horizontal="right" vertical="center"/>
    </xf>
    <xf numFmtId="170" fontId="17" fillId="0" borderId="89" xfId="4" applyNumberFormat="1" applyFont="1" applyFill="1" applyBorder="1" applyAlignment="1" applyProtection="1">
      <alignment vertical="center"/>
    </xf>
    <xf numFmtId="170" fontId="18" fillId="0" borderId="141" xfId="3" applyNumberFormat="1" applyFont="1" applyBorder="1" applyAlignment="1">
      <alignment horizontal="right" vertical="center"/>
    </xf>
    <xf numFmtId="170" fontId="17" fillId="0" borderId="142" xfId="3" applyNumberFormat="1" applyFont="1" applyBorder="1" applyAlignment="1">
      <alignment vertical="center"/>
    </xf>
    <xf numFmtId="170" fontId="17" fillId="0" borderId="143" xfId="3" applyNumberFormat="1" applyFont="1" applyBorder="1" applyAlignment="1">
      <alignment vertical="center"/>
    </xf>
    <xf numFmtId="170" fontId="17" fillId="0" borderId="141" xfId="3" applyNumberFormat="1" applyFont="1" applyBorder="1" applyAlignment="1">
      <alignment vertical="center"/>
    </xf>
    <xf numFmtId="0" fontId="17" fillId="0" borderId="142" xfId="3" applyFont="1" applyBorder="1" applyAlignment="1">
      <alignment vertical="center"/>
    </xf>
    <xf numFmtId="170" fontId="17" fillId="0" borderId="143" xfId="4" applyNumberFormat="1" applyFont="1" applyFill="1" applyBorder="1" applyAlignment="1" applyProtection="1">
      <alignment vertical="center"/>
    </xf>
    <xf numFmtId="0" fontId="17" fillId="0" borderId="97" xfId="3" applyFont="1" applyBorder="1" applyAlignment="1" applyProtection="1">
      <alignment horizontal="left" vertical="center"/>
      <protection locked="0"/>
    </xf>
    <xf numFmtId="170" fontId="18" fillId="0" borderId="97" xfId="3" applyNumberFormat="1" applyFont="1" applyBorder="1" applyAlignment="1">
      <alignment horizontal="right" vertical="center"/>
    </xf>
    <xf numFmtId="170" fontId="17" fillId="0" borderId="144" xfId="3" applyNumberFormat="1" applyFont="1" applyBorder="1" applyAlignment="1">
      <alignment vertical="center"/>
    </xf>
    <xf numFmtId="170" fontId="17" fillId="0" borderId="145" xfId="3" applyNumberFormat="1" applyFont="1" applyBorder="1" applyAlignment="1">
      <alignment vertical="center"/>
    </xf>
    <xf numFmtId="170" fontId="17" fillId="0" borderId="97" xfId="3" applyNumberFormat="1" applyFont="1" applyBorder="1" applyAlignment="1">
      <alignment vertical="center"/>
    </xf>
    <xf numFmtId="170" fontId="17" fillId="0" borderId="145" xfId="4" applyNumberFormat="1" applyFont="1" applyFill="1" applyBorder="1" applyAlignment="1" applyProtection="1">
      <alignment vertical="center"/>
    </xf>
    <xf numFmtId="0" fontId="17" fillId="0" borderId="146" xfId="3" applyFont="1" applyBorder="1" applyAlignment="1" applyProtection="1">
      <alignment horizontal="left" vertical="center"/>
      <protection locked="0"/>
    </xf>
    <xf numFmtId="170" fontId="18" fillId="0" borderId="80" xfId="3" applyNumberFormat="1" applyFont="1" applyBorder="1" applyAlignment="1">
      <alignment horizontal="right" vertical="center"/>
    </xf>
    <xf numFmtId="0" fontId="18" fillId="0" borderId="146" xfId="3" applyFont="1" applyBorder="1" applyAlignment="1" applyProtection="1">
      <alignment horizontal="left" vertical="center"/>
      <protection locked="0"/>
    </xf>
    <xf numFmtId="170" fontId="17" fillId="0" borderId="81" xfId="4" applyNumberFormat="1" applyFont="1" applyFill="1" applyBorder="1" applyAlignment="1" applyProtection="1">
      <alignment vertical="center"/>
    </xf>
    <xf numFmtId="0" fontId="18" fillId="0" borderId="153" xfId="3" applyFont="1" applyBorder="1" applyAlignment="1" applyProtection="1">
      <alignment horizontal="left" vertical="center"/>
      <protection locked="0"/>
    </xf>
    <xf numFmtId="170" fontId="18" fillId="0" borderId="153" xfId="3" applyNumberFormat="1" applyFont="1" applyBorder="1" applyAlignment="1">
      <alignment horizontal="right" vertical="center"/>
    </xf>
    <xf numFmtId="170" fontId="17" fillId="0" borderId="154" xfId="3" applyNumberFormat="1" applyFont="1" applyBorder="1" applyAlignment="1">
      <alignment vertical="center"/>
    </xf>
    <xf numFmtId="170" fontId="17" fillId="0" borderId="155" xfId="3" applyNumberFormat="1" applyFont="1" applyBorder="1" applyAlignment="1">
      <alignment vertical="center"/>
    </xf>
    <xf numFmtId="170" fontId="17" fillId="0" borderId="153" xfId="3" applyNumberFormat="1" applyFont="1" applyBorder="1" applyAlignment="1">
      <alignment vertical="center"/>
    </xf>
    <xf numFmtId="170" fontId="17" fillId="0" borderId="155" xfId="4" applyNumberFormat="1" applyFont="1" applyFill="1" applyBorder="1" applyAlignment="1" applyProtection="1">
      <alignment vertical="center"/>
    </xf>
    <xf numFmtId="0" fontId="17" fillId="0" borderId="156" xfId="3" applyFont="1" applyBorder="1" applyAlignment="1" applyProtection="1">
      <alignment horizontal="left" vertical="center"/>
      <protection locked="0"/>
    </xf>
    <xf numFmtId="170" fontId="18" fillId="0" borderId="156" xfId="3" applyNumberFormat="1" applyFont="1" applyBorder="1" applyAlignment="1">
      <alignment horizontal="right" vertical="center"/>
    </xf>
    <xf numFmtId="170" fontId="17" fillId="0" borderId="157" xfId="3" applyNumberFormat="1" applyFont="1" applyBorder="1" applyAlignment="1">
      <alignment vertical="center"/>
    </xf>
    <xf numFmtId="170" fontId="17" fillId="0" borderId="158" xfId="3" applyNumberFormat="1" applyFont="1" applyBorder="1" applyAlignment="1">
      <alignment vertical="center"/>
    </xf>
    <xf numFmtId="170" fontId="17" fillId="0" borderId="156" xfId="3" applyNumberFormat="1" applyFont="1" applyBorder="1" applyAlignment="1">
      <alignment vertical="center"/>
    </xf>
    <xf numFmtId="170" fontId="17" fillId="0" borderId="158" xfId="4" applyNumberFormat="1" applyFont="1" applyFill="1" applyBorder="1" applyAlignment="1" applyProtection="1">
      <alignment vertical="center"/>
    </xf>
    <xf numFmtId="0" fontId="15" fillId="0" borderId="159" xfId="3" applyFont="1" applyBorder="1" applyAlignment="1" applyProtection="1">
      <alignment horizontal="left" vertical="center"/>
      <protection locked="0"/>
    </xf>
    <xf numFmtId="170" fontId="24" fillId="0" borderId="159" xfId="3" applyNumberFormat="1" applyFont="1" applyBorder="1" applyAlignment="1">
      <alignment horizontal="right" vertical="center"/>
    </xf>
    <xf numFmtId="170" fontId="25" fillId="0" borderId="160" xfId="3" applyNumberFormat="1" applyFont="1" applyBorder="1" applyAlignment="1">
      <alignment vertical="center"/>
    </xf>
    <xf numFmtId="170" fontId="25" fillId="0" borderId="161" xfId="3" applyNumberFormat="1" applyFont="1" applyBorder="1" applyAlignment="1">
      <alignment vertical="center"/>
    </xf>
    <xf numFmtId="170" fontId="25" fillId="0" borderId="159" xfId="3" applyNumberFormat="1" applyFont="1" applyBorder="1" applyAlignment="1">
      <alignment vertical="center"/>
    </xf>
    <xf numFmtId="0" fontId="25" fillId="0" borderId="160" xfId="3" applyFont="1" applyBorder="1" applyAlignment="1">
      <alignment vertical="center"/>
    </xf>
    <xf numFmtId="170" fontId="25" fillId="0" borderId="161" xfId="4" applyNumberFormat="1" applyFont="1" applyFill="1" applyBorder="1" applyAlignment="1" applyProtection="1">
      <alignment vertical="center"/>
    </xf>
    <xf numFmtId="167" fontId="25" fillId="7" borderId="162" xfId="4" applyNumberFormat="1" applyFont="1" applyFill="1" applyBorder="1" applyAlignment="1" applyProtection="1">
      <alignment vertical="center"/>
    </xf>
    <xf numFmtId="167" fontId="25" fillId="7" borderId="0" xfId="4" applyNumberFormat="1" applyFont="1" applyFill="1" applyBorder="1" applyAlignment="1" applyProtection="1">
      <alignment vertical="center"/>
    </xf>
    <xf numFmtId="0" fontId="25" fillId="0" borderId="163" xfId="3" applyFont="1" applyBorder="1" applyAlignment="1" applyProtection="1">
      <alignment horizontal="left" vertical="center"/>
      <protection locked="0"/>
    </xf>
    <xf numFmtId="167" fontId="25" fillId="0" borderId="164" xfId="3" applyNumberFormat="1" applyFont="1" applyBorder="1" applyAlignment="1">
      <alignment vertical="center"/>
    </xf>
    <xf numFmtId="167" fontId="25" fillId="0" borderId="165" xfId="3" applyNumberFormat="1" applyFont="1" applyBorder="1" applyAlignment="1">
      <alignment vertical="center"/>
    </xf>
    <xf numFmtId="167" fontId="25" fillId="0" borderId="163" xfId="3" applyNumberFormat="1" applyFont="1" applyBorder="1" applyAlignment="1">
      <alignment vertical="center"/>
    </xf>
    <xf numFmtId="167" fontId="25" fillId="0" borderId="166" xfId="4" applyNumberFormat="1" applyFont="1" applyFill="1" applyBorder="1" applyAlignment="1" applyProtection="1">
      <alignment vertical="center"/>
    </xf>
    <xf numFmtId="0" fontId="32" fillId="0" borderId="71" xfId="3" applyFont="1" applyBorder="1" applyAlignment="1" applyProtection="1">
      <alignment horizontal="left" vertical="center"/>
      <protection locked="0"/>
    </xf>
    <xf numFmtId="171" fontId="33" fillId="0" borderId="71" xfId="3" applyNumberFormat="1" applyFont="1" applyBorder="1" applyAlignment="1" applyProtection="1">
      <alignment vertical="center"/>
      <protection locked="0"/>
    </xf>
    <xf numFmtId="171" fontId="33" fillId="0" borderId="71" xfId="4" applyNumberFormat="1" applyFont="1" applyBorder="1" applyAlignment="1" applyProtection="1">
      <alignment vertical="center"/>
      <protection locked="0"/>
    </xf>
    <xf numFmtId="0" fontId="36" fillId="0" borderId="0" xfId="3" quotePrefix="1" applyFont="1" applyAlignment="1" applyProtection="1">
      <alignment horizontal="left" vertical="center"/>
      <protection locked="0"/>
    </xf>
    <xf numFmtId="0" fontId="24" fillId="0" borderId="141" xfId="3" applyFont="1" applyBorder="1" applyAlignment="1">
      <alignment horizontal="left" vertical="center"/>
    </xf>
    <xf numFmtId="0" fontId="24" fillId="0" borderId="141" xfId="3" applyFont="1" applyBorder="1" applyAlignment="1">
      <alignment horizontal="center" vertical="center"/>
    </xf>
    <xf numFmtId="0" fontId="38" fillId="0" borderId="141" xfId="3" applyFont="1" applyBorder="1" applyAlignment="1">
      <alignment horizontal="left" vertical="center"/>
    </xf>
    <xf numFmtId="0" fontId="24" fillId="0" borderId="141" xfId="3" applyFont="1" applyBorder="1" applyAlignment="1">
      <alignment horizontal="right" vertical="center"/>
    </xf>
    <xf numFmtId="0" fontId="25" fillId="0" borderId="142" xfId="4" applyNumberFormat="1" applyFont="1" applyFill="1" applyBorder="1" applyAlignment="1">
      <alignment horizontal="right" vertical="center"/>
    </xf>
    <xf numFmtId="0" fontId="25" fillId="0" borderId="143" xfId="4" applyNumberFormat="1" applyFont="1" applyFill="1" applyBorder="1" applyAlignment="1">
      <alignment horizontal="right" vertical="center"/>
    </xf>
    <xf numFmtId="0" fontId="25" fillId="0" borderId="141" xfId="4" applyNumberFormat="1" applyFont="1" applyFill="1" applyBorder="1" applyAlignment="1">
      <alignment horizontal="right" vertical="center"/>
    </xf>
    <xf numFmtId="0" fontId="25" fillId="0" borderId="143" xfId="4" applyNumberFormat="1" applyFont="1" applyFill="1" applyBorder="1" applyAlignment="1">
      <alignment vertical="center"/>
    </xf>
    <xf numFmtId="0" fontId="25" fillId="0" borderId="143" xfId="3" applyFont="1" applyBorder="1" applyAlignment="1">
      <alignment vertical="center"/>
    </xf>
    <xf numFmtId="0" fontId="15" fillId="0" borderId="97" xfId="3" applyFont="1" applyBorder="1" applyAlignment="1">
      <alignment horizontal="left" vertical="center"/>
    </xf>
    <xf numFmtId="0" fontId="24" fillId="0" borderId="97" xfId="3" applyFont="1" applyBorder="1" applyAlignment="1">
      <alignment horizontal="right" vertical="center"/>
    </xf>
    <xf numFmtId="0" fontId="25" fillId="0" borderId="144" xfId="4" applyNumberFormat="1" applyFont="1" applyFill="1" applyBorder="1" applyAlignment="1">
      <alignment horizontal="left" vertical="center"/>
    </xf>
    <xf numFmtId="0" fontId="25" fillId="0" borderId="145" xfId="4" applyNumberFormat="1" applyFont="1" applyFill="1" applyBorder="1" applyAlignment="1">
      <alignment horizontal="left" vertical="center"/>
    </xf>
    <xf numFmtId="0" fontId="25" fillId="0" borderId="97" xfId="4" applyNumberFormat="1" applyFont="1" applyFill="1" applyBorder="1" applyAlignment="1">
      <alignment horizontal="left" vertical="center"/>
    </xf>
    <xf numFmtId="0" fontId="25" fillId="0" borderId="145" xfId="4" applyNumberFormat="1" applyFont="1" applyFill="1" applyBorder="1" applyAlignment="1">
      <alignment vertical="center"/>
    </xf>
    <xf numFmtId="0" fontId="25" fillId="0" borderId="146" xfId="3" applyFont="1" applyBorder="1" applyAlignment="1">
      <alignment horizontal="left" vertical="center"/>
    </xf>
    <xf numFmtId="175" fontId="25" fillId="0" borderId="150" xfId="3" applyNumberFormat="1" applyFont="1" applyBorder="1" applyAlignment="1">
      <alignment vertical="center"/>
    </xf>
    <xf numFmtId="167" fontId="25" fillId="0" borderId="151" xfId="4" applyNumberFormat="1" applyFont="1" applyFill="1" applyBorder="1" applyAlignment="1">
      <alignment vertical="center"/>
    </xf>
    <xf numFmtId="0" fontId="25" fillId="0" borderId="152" xfId="17" applyFont="1" applyBorder="1" applyAlignment="1">
      <alignment horizontal="left" vertical="center" indent="1"/>
    </xf>
    <xf numFmtId="167" fontId="25" fillId="0" borderId="151" xfId="18" applyNumberFormat="1" applyFont="1" applyFill="1" applyBorder="1" applyAlignment="1">
      <alignment vertical="center"/>
    </xf>
    <xf numFmtId="0" fontId="24" fillId="0" borderId="146" xfId="3" applyFont="1" applyBorder="1" applyAlignment="1">
      <alignment horizontal="left" vertical="center"/>
    </xf>
    <xf numFmtId="0" fontId="15" fillId="0" borderId="141" xfId="3" applyFont="1" applyBorder="1" applyAlignment="1">
      <alignment horizontal="left" vertical="center"/>
    </xf>
    <xf numFmtId="0" fontId="25" fillId="0" borderId="141" xfId="3" applyFont="1" applyBorder="1" applyAlignment="1">
      <alignment vertical="center"/>
    </xf>
    <xf numFmtId="0" fontId="25" fillId="0" borderId="97" xfId="3" applyFont="1" applyBorder="1" applyAlignment="1">
      <alignment horizontal="left" vertical="center"/>
    </xf>
    <xf numFmtId="169" fontId="24" fillId="0" borderId="167" xfId="3" applyNumberFormat="1" applyFont="1" applyBorder="1" applyAlignment="1">
      <alignment horizontal="right" vertical="center"/>
    </xf>
    <xf numFmtId="169" fontId="25" fillId="0" borderId="145" xfId="4" applyNumberFormat="1" applyFont="1" applyFill="1" applyBorder="1" applyAlignment="1">
      <alignment vertical="center"/>
    </xf>
    <xf numFmtId="0" fontId="25" fillId="0" borderId="80" xfId="3" applyFont="1" applyBorder="1" applyAlignment="1">
      <alignment horizontal="left" vertical="center"/>
    </xf>
    <xf numFmtId="169" fontId="25" fillId="0" borderId="82" xfId="4" applyNumberFormat="1" applyFont="1" applyFill="1" applyBorder="1" applyAlignment="1">
      <alignment vertical="center"/>
    </xf>
    <xf numFmtId="0" fontId="24" fillId="0" borderId="80" xfId="3" applyFont="1" applyBorder="1" applyAlignment="1">
      <alignment horizontal="left" vertical="center"/>
    </xf>
    <xf numFmtId="0" fontId="24" fillId="0" borderId="80" xfId="3" applyFont="1" applyBorder="1" applyAlignment="1">
      <alignment horizontal="right" vertical="center"/>
    </xf>
    <xf numFmtId="0" fontId="25" fillId="0" borderId="82" xfId="3" applyFont="1" applyBorder="1" applyAlignment="1">
      <alignment vertical="center"/>
    </xf>
    <xf numFmtId="0" fontId="25" fillId="0" borderId="80" xfId="3" applyFont="1" applyBorder="1" applyAlignment="1">
      <alignment vertical="center"/>
    </xf>
    <xf numFmtId="0" fontId="25" fillId="0" borderId="82" xfId="4" applyNumberFormat="1" applyFont="1" applyFill="1" applyBorder="1" applyAlignment="1">
      <alignment vertical="center"/>
    </xf>
    <xf numFmtId="0" fontId="25" fillId="0" borderId="146" xfId="3" applyFont="1" applyBorder="1" applyAlignment="1">
      <alignment horizontal="left" vertical="center" indent="1"/>
    </xf>
    <xf numFmtId="170" fontId="25" fillId="0" borderId="151" xfId="4" applyNumberFormat="1" applyFont="1" applyFill="1" applyBorder="1" applyAlignment="1">
      <alignment vertical="center"/>
    </xf>
    <xf numFmtId="169" fontId="25" fillId="0" borderId="151" xfId="4" applyNumberFormat="1" applyFont="1" applyFill="1" applyBorder="1" applyAlignment="1">
      <alignment vertical="center"/>
    </xf>
    <xf numFmtId="0" fontId="24" fillId="0" borderId="146" xfId="3" applyFont="1" applyBorder="1" applyAlignment="1">
      <alignment horizontal="right" vertical="center"/>
    </xf>
    <xf numFmtId="0" fontId="25" fillId="0" borderId="150" xfId="3" applyFont="1" applyBorder="1" applyAlignment="1">
      <alignment vertical="center"/>
    </xf>
    <xf numFmtId="0" fontId="25" fillId="0" borderId="151" xfId="3" applyFont="1" applyBorder="1" applyAlignment="1">
      <alignment vertical="center"/>
    </xf>
    <xf numFmtId="0" fontId="25" fillId="0" borderId="146" xfId="3" applyFont="1" applyBorder="1" applyAlignment="1">
      <alignment vertical="center"/>
    </xf>
    <xf numFmtId="0" fontId="25" fillId="0" borderId="151" xfId="4" applyNumberFormat="1" applyFont="1" applyFill="1" applyBorder="1" applyAlignment="1">
      <alignment vertical="center"/>
    </xf>
    <xf numFmtId="0" fontId="25" fillId="0" borderId="87" xfId="3" applyFont="1" applyBorder="1" applyAlignment="1">
      <alignment horizontal="left" vertical="center" indent="1"/>
    </xf>
    <xf numFmtId="170" fontId="24" fillId="0" borderId="87" xfId="3" applyNumberFormat="1" applyFont="1" applyBorder="1" applyAlignment="1">
      <alignment horizontal="right" vertical="center"/>
    </xf>
    <xf numFmtId="170" fontId="25" fillId="0" borderId="89" xfId="4" applyNumberFormat="1" applyFont="1" applyFill="1" applyBorder="1" applyAlignment="1">
      <alignment vertical="center"/>
    </xf>
    <xf numFmtId="170" fontId="24" fillId="0" borderId="97" xfId="3" applyNumberFormat="1" applyFont="1" applyBorder="1" applyAlignment="1">
      <alignment horizontal="right" vertical="center"/>
    </xf>
    <xf numFmtId="170" fontId="25" fillId="0" borderId="144" xfId="3" applyNumberFormat="1" applyFont="1" applyBorder="1" applyAlignment="1">
      <alignment vertical="center"/>
    </xf>
    <xf numFmtId="170" fontId="25" fillId="0" borderId="145" xfId="3" applyNumberFormat="1" applyFont="1" applyBorder="1" applyAlignment="1">
      <alignment vertical="center"/>
    </xf>
    <xf numFmtId="170" fontId="25" fillId="0" borderId="97" xfId="3" applyNumberFormat="1" applyFont="1" applyBorder="1" applyAlignment="1">
      <alignment vertical="center"/>
    </xf>
    <xf numFmtId="170" fontId="25" fillId="0" borderId="145" xfId="4" applyNumberFormat="1" applyFont="1" applyFill="1" applyBorder="1" applyAlignment="1">
      <alignment vertical="center"/>
    </xf>
    <xf numFmtId="170" fontId="25" fillId="0" borderId="168" xfId="3" applyNumberFormat="1" applyFont="1" applyBorder="1" applyAlignment="1">
      <alignment vertical="center"/>
    </xf>
    <xf numFmtId="0" fontId="24" fillId="0" borderId="153" xfId="3" applyFont="1" applyBorder="1" applyAlignment="1">
      <alignment horizontal="left" vertical="center"/>
    </xf>
    <xf numFmtId="170" fontId="24" fillId="0" borderId="153" xfId="3" applyNumberFormat="1" applyFont="1" applyBorder="1" applyAlignment="1">
      <alignment horizontal="right" vertical="center"/>
    </xf>
    <xf numFmtId="170" fontId="25" fillId="0" borderId="154" xfId="3" applyNumberFormat="1" applyFont="1" applyBorder="1" applyAlignment="1">
      <alignment vertical="center"/>
    </xf>
    <xf numFmtId="170" fontId="25" fillId="0" borderId="155" xfId="3" applyNumberFormat="1" applyFont="1" applyBorder="1" applyAlignment="1">
      <alignment vertical="center"/>
    </xf>
    <xf numFmtId="170" fontId="25" fillId="0" borderId="153" xfId="3" applyNumberFormat="1" applyFont="1" applyBorder="1" applyAlignment="1">
      <alignment vertical="center"/>
    </xf>
    <xf numFmtId="170" fontId="25" fillId="0" borderId="155" xfId="4" applyNumberFormat="1" applyFont="1" applyFill="1" applyBorder="1" applyAlignment="1">
      <alignment vertical="center"/>
    </xf>
    <xf numFmtId="0" fontId="25" fillId="0" borderId="156" xfId="3" applyFont="1" applyBorder="1" applyAlignment="1">
      <alignment horizontal="left" vertical="center"/>
    </xf>
    <xf numFmtId="170" fontId="24" fillId="0" borderId="156" xfId="3" applyNumberFormat="1" applyFont="1" applyBorder="1" applyAlignment="1">
      <alignment horizontal="right" vertical="center"/>
    </xf>
    <xf numFmtId="170" fontId="25" fillId="0" borderId="157" xfId="3" applyNumberFormat="1" applyFont="1" applyBorder="1" applyAlignment="1">
      <alignment vertical="center"/>
    </xf>
    <xf numFmtId="170" fontId="25" fillId="0" borderId="158" xfId="3" applyNumberFormat="1" applyFont="1" applyBorder="1" applyAlignment="1">
      <alignment vertical="center"/>
    </xf>
    <xf numFmtId="170" fontId="25" fillId="0" borderId="156" xfId="3" applyNumberFormat="1" applyFont="1" applyBorder="1" applyAlignment="1">
      <alignment vertical="center"/>
    </xf>
    <xf numFmtId="170" fontId="25" fillId="0" borderId="158" xfId="4" applyNumberFormat="1" applyFont="1" applyFill="1" applyBorder="1" applyAlignment="1">
      <alignment vertical="center"/>
    </xf>
    <xf numFmtId="0" fontId="15" fillId="0" borderId="159" xfId="3" applyFont="1" applyBorder="1" applyAlignment="1">
      <alignment horizontal="left" vertical="center"/>
    </xf>
    <xf numFmtId="0" fontId="24" fillId="0" borderId="159" xfId="3" applyFont="1" applyBorder="1" applyAlignment="1">
      <alignment horizontal="right" vertical="center"/>
    </xf>
    <xf numFmtId="0" fontId="25" fillId="0" borderId="161" xfId="3" applyFont="1" applyBorder="1" applyAlignment="1">
      <alignment vertical="center"/>
    </xf>
    <xf numFmtId="0" fontId="25" fillId="0" borderId="159" xfId="3" applyFont="1" applyBorder="1" applyAlignment="1">
      <alignment vertical="center"/>
    </xf>
    <xf numFmtId="0" fontId="25" fillId="0" borderId="161" xfId="4" applyNumberFormat="1" applyFont="1" applyFill="1" applyBorder="1" applyAlignment="1">
      <alignment vertical="center"/>
    </xf>
    <xf numFmtId="167" fontId="25" fillId="7" borderId="162" xfId="4" applyNumberFormat="1" applyFont="1" applyFill="1" applyBorder="1" applyAlignment="1">
      <alignment vertical="center"/>
    </xf>
    <xf numFmtId="167" fontId="25" fillId="7" borderId="0" xfId="4" applyNumberFormat="1" applyFont="1" applyFill="1" applyBorder="1" applyAlignment="1">
      <alignment vertical="center"/>
    </xf>
    <xf numFmtId="0" fontId="25" fillId="0" borderId="163" xfId="3" applyFont="1" applyBorder="1" applyAlignment="1">
      <alignment horizontal="left" vertical="center"/>
    </xf>
    <xf numFmtId="167" fontId="25" fillId="0" borderId="166" xfId="4" applyNumberFormat="1" applyFont="1" applyFill="1" applyBorder="1" applyAlignment="1">
      <alignment vertical="center"/>
    </xf>
    <xf numFmtId="0" fontId="32" fillId="0" borderId="71" xfId="3" applyFont="1" applyBorder="1" applyAlignment="1">
      <alignment horizontal="left" vertical="center"/>
    </xf>
    <xf numFmtId="0" fontId="33" fillId="0" borderId="71" xfId="3" applyFont="1" applyBorder="1" applyAlignment="1">
      <alignment vertical="center"/>
    </xf>
    <xf numFmtId="0" fontId="33" fillId="0" borderId="71" xfId="4" applyNumberFormat="1" applyFont="1" applyFill="1" applyBorder="1" applyAlignment="1">
      <alignment vertical="center"/>
    </xf>
    <xf numFmtId="0" fontId="36" fillId="0" borderId="0" xfId="3" quotePrefix="1" applyFont="1" applyAlignment="1">
      <alignment horizontal="left" vertical="center"/>
    </xf>
    <xf numFmtId="0" fontId="15" fillId="6" borderId="170" xfId="3" applyFont="1" applyFill="1" applyBorder="1" applyAlignment="1" applyProtection="1">
      <alignment vertical="center" wrapText="1"/>
      <protection locked="0"/>
    </xf>
    <xf numFmtId="0" fontId="24" fillId="6" borderId="171" xfId="3" applyFont="1" applyFill="1" applyBorder="1" applyAlignment="1" applyProtection="1">
      <alignment horizontal="center" vertical="center"/>
      <protection locked="0"/>
    </xf>
    <xf numFmtId="0" fontId="15" fillId="0" borderId="170" xfId="3" applyFont="1" applyBorder="1" applyAlignment="1" applyProtection="1">
      <alignment vertical="center" wrapText="1"/>
      <protection locked="0"/>
    </xf>
    <xf numFmtId="0" fontId="24" fillId="0" borderId="171" xfId="3" applyFont="1" applyBorder="1" applyAlignment="1">
      <alignment horizontal="right" vertical="center"/>
    </xf>
    <xf numFmtId="0" fontId="25" fillId="0" borderId="172" xfId="3" applyFont="1" applyBorder="1" applyAlignment="1">
      <alignment horizontal="right" vertical="center"/>
    </xf>
    <xf numFmtId="0" fontId="25" fillId="0" borderId="173" xfId="3" applyFont="1" applyBorder="1" applyAlignment="1">
      <alignment horizontal="right" vertical="center"/>
    </xf>
    <xf numFmtId="0" fontId="25" fillId="0" borderId="175" xfId="3" applyFont="1" applyBorder="1" applyAlignment="1">
      <alignment horizontal="right" vertical="center"/>
    </xf>
    <xf numFmtId="0" fontId="25" fillId="0" borderId="176" xfId="3" applyFont="1" applyBorder="1" applyAlignment="1">
      <alignment horizontal="right" vertical="center"/>
    </xf>
    <xf numFmtId="0" fontId="25" fillId="0" borderId="174" xfId="3" applyFont="1" applyBorder="1" applyAlignment="1">
      <alignment horizontal="right" vertical="center"/>
    </xf>
    <xf numFmtId="168" fontId="25" fillId="0" borderId="173" xfId="3" applyNumberFormat="1" applyFont="1" applyBorder="1" applyAlignment="1">
      <alignment vertical="center"/>
    </xf>
    <xf numFmtId="0" fontId="15" fillId="0" borderId="177" xfId="3" applyFont="1" applyBorder="1" applyAlignment="1" applyProtection="1">
      <alignment vertical="center" wrapText="1"/>
      <protection locked="0"/>
    </xf>
    <xf numFmtId="0" fontId="24" fillId="0" borderId="178" xfId="3" applyFont="1" applyBorder="1" applyAlignment="1">
      <alignment horizontal="right" vertical="center"/>
    </xf>
    <xf numFmtId="0" fontId="24" fillId="0" borderId="179" xfId="3" applyFont="1" applyBorder="1" applyAlignment="1">
      <alignment horizontal="right" vertical="center"/>
    </xf>
    <xf numFmtId="0" fontId="24" fillId="0" borderId="180" xfId="3" applyFont="1" applyBorder="1" applyAlignment="1">
      <alignment horizontal="right" vertical="center"/>
    </xf>
    <xf numFmtId="0" fontId="24" fillId="0" borderId="181" xfId="3" applyFont="1" applyBorder="1" applyAlignment="1">
      <alignment horizontal="right" vertical="center"/>
    </xf>
    <xf numFmtId="0" fontId="24" fillId="0" borderId="182" xfId="3" applyFont="1" applyBorder="1" applyAlignment="1">
      <alignment horizontal="right" vertical="center"/>
    </xf>
    <xf numFmtId="0" fontId="24" fillId="0" borderId="183" xfId="3" applyFont="1" applyBorder="1" applyAlignment="1">
      <alignment horizontal="right" vertical="center"/>
    </xf>
    <xf numFmtId="168" fontId="24" fillId="0" borderId="180" xfId="3" applyNumberFormat="1" applyFont="1" applyBorder="1" applyAlignment="1">
      <alignment vertical="center"/>
    </xf>
    <xf numFmtId="0" fontId="25" fillId="0" borderId="184" xfId="3" applyFont="1" applyBorder="1" applyAlignment="1" applyProtection="1">
      <alignment vertical="center"/>
      <protection locked="0"/>
    </xf>
    <xf numFmtId="167" fontId="24" fillId="0" borderId="184" xfId="3" applyNumberFormat="1" applyFont="1" applyBorder="1" applyAlignment="1">
      <alignment horizontal="right" vertical="center"/>
    </xf>
    <xf numFmtId="167" fontId="25" fillId="0" borderId="185" xfId="3" applyNumberFormat="1" applyFont="1" applyBorder="1" applyAlignment="1">
      <alignment vertical="center"/>
    </xf>
    <xf numFmtId="167" fontId="25" fillId="0" borderId="139" xfId="3" applyNumberFormat="1" applyFont="1" applyBorder="1" applyAlignment="1">
      <alignment vertical="center"/>
    </xf>
    <xf numFmtId="167" fontId="25" fillId="0" borderId="184" xfId="3" applyNumberFormat="1" applyFont="1" applyBorder="1" applyAlignment="1">
      <alignment vertical="center"/>
    </xf>
    <xf numFmtId="0" fontId="25" fillId="0" borderId="186" xfId="3" applyFont="1" applyBorder="1" applyAlignment="1" applyProtection="1">
      <alignment vertical="center"/>
      <protection locked="0"/>
    </xf>
    <xf numFmtId="167" fontId="25" fillId="0" borderId="187" xfId="3" applyNumberFormat="1" applyFont="1" applyBorder="1" applyAlignment="1">
      <alignment vertical="center"/>
    </xf>
    <xf numFmtId="167" fontId="25" fillId="0" borderId="188" xfId="3" applyNumberFormat="1" applyFont="1" applyBorder="1" applyAlignment="1">
      <alignment vertical="center"/>
    </xf>
    <xf numFmtId="167" fontId="25" fillId="0" borderId="189" xfId="3" applyNumberFormat="1" applyFont="1" applyBorder="1" applyAlignment="1">
      <alignment vertical="center"/>
    </xf>
    <xf numFmtId="167" fontId="25" fillId="0" borderId="190" xfId="3" applyNumberFormat="1" applyFont="1" applyBorder="1" applyAlignment="1">
      <alignment vertical="center"/>
    </xf>
    <xf numFmtId="0" fontId="25" fillId="0" borderId="191" xfId="5" applyFont="1" applyBorder="1" applyAlignment="1" applyProtection="1">
      <alignment horizontal="left" vertical="center" indent="1"/>
      <protection locked="0"/>
    </xf>
    <xf numFmtId="167" fontId="24" fillId="0" borderId="192" xfId="5" applyNumberFormat="1" applyFont="1" applyBorder="1" applyAlignment="1">
      <alignment horizontal="right" vertical="center"/>
    </xf>
    <xf numFmtId="167" fontId="25" fillId="0" borderId="187" xfId="5" applyNumberFormat="1" applyFont="1" applyBorder="1" applyAlignment="1">
      <alignment vertical="center"/>
    </xf>
    <xf numFmtId="167" fontId="25" fillId="0" borderId="188" xfId="5" applyNumberFormat="1" applyFont="1" applyBorder="1" applyAlignment="1">
      <alignment vertical="center"/>
    </xf>
    <xf numFmtId="167" fontId="25" fillId="0" borderId="192" xfId="5" applyNumberFormat="1" applyFont="1" applyBorder="1" applyAlignment="1">
      <alignment vertical="center"/>
    </xf>
    <xf numFmtId="167" fontId="25" fillId="0" borderId="189" xfId="5" applyNumberFormat="1" applyFont="1" applyBorder="1" applyAlignment="1">
      <alignment vertical="center"/>
    </xf>
    <xf numFmtId="167" fontId="25" fillId="0" borderId="190" xfId="5" applyNumberFormat="1" applyFont="1" applyBorder="1" applyAlignment="1">
      <alignment vertical="center"/>
    </xf>
    <xf numFmtId="0" fontId="24" fillId="0" borderId="186" xfId="3" applyFont="1" applyBorder="1" applyAlignment="1" applyProtection="1">
      <alignment vertical="center"/>
      <protection locked="0"/>
    </xf>
    <xf numFmtId="164" fontId="24" fillId="0" borderId="184" xfId="3" applyNumberFormat="1" applyFont="1" applyBorder="1" applyAlignment="1">
      <alignment horizontal="right" vertical="center"/>
    </xf>
    <xf numFmtId="164" fontId="25" fillId="0" borderId="187" xfId="3" applyNumberFormat="1" applyFont="1" applyBorder="1" applyAlignment="1">
      <alignment vertical="center"/>
    </xf>
    <xf numFmtId="164" fontId="25" fillId="0" borderId="188" xfId="3" applyNumberFormat="1" applyFont="1" applyBorder="1" applyAlignment="1">
      <alignment vertical="center"/>
    </xf>
    <xf numFmtId="164" fontId="25" fillId="0" borderId="184" xfId="3" applyNumberFormat="1" applyFont="1" applyBorder="1" applyAlignment="1">
      <alignment vertical="center"/>
    </xf>
    <xf numFmtId="164" fontId="25" fillId="0" borderId="189" xfId="3" applyNumberFormat="1" applyFont="1" applyBorder="1" applyAlignment="1">
      <alignment vertical="center"/>
    </xf>
    <xf numFmtId="164" fontId="25" fillId="0" borderId="190" xfId="3" applyNumberFormat="1" applyFont="1" applyBorder="1" applyAlignment="1">
      <alignment vertical="center"/>
    </xf>
    <xf numFmtId="167" fontId="25" fillId="0" borderId="187" xfId="3" applyNumberFormat="1" applyFont="1" applyBorder="1" applyAlignment="1">
      <alignment horizontal="right" vertical="center"/>
    </xf>
    <xf numFmtId="167" fontId="25" fillId="0" borderId="188" xfId="3" applyNumberFormat="1" applyFont="1" applyBorder="1" applyAlignment="1">
      <alignment horizontal="right" vertical="center"/>
    </xf>
    <xf numFmtId="167" fontId="25" fillId="0" borderId="184" xfId="3" applyNumberFormat="1" applyFont="1" applyBorder="1" applyAlignment="1">
      <alignment horizontal="right" vertical="center"/>
    </xf>
    <xf numFmtId="167" fontId="25" fillId="0" borderId="189" xfId="3" applyNumberFormat="1" applyFont="1" applyBorder="1" applyAlignment="1">
      <alignment horizontal="right" vertical="center"/>
    </xf>
    <xf numFmtId="167" fontId="25" fillId="0" borderId="190" xfId="3" applyNumberFormat="1" applyFont="1" applyBorder="1" applyAlignment="1">
      <alignment horizontal="right" vertical="center"/>
    </xf>
    <xf numFmtId="0" fontId="24" fillId="0" borderId="186" xfId="3" applyFont="1" applyBorder="1" applyAlignment="1" applyProtection="1">
      <alignment horizontal="left" vertical="center" indent="1"/>
      <protection locked="0"/>
    </xf>
    <xf numFmtId="0" fontId="25" fillId="0" borderId="186" xfId="3" applyFont="1" applyBorder="1" applyAlignment="1" applyProtection="1">
      <alignment horizontal="left" vertical="center" indent="1"/>
      <protection locked="0"/>
    </xf>
    <xf numFmtId="164" fontId="25" fillId="0" borderId="188" xfId="3" applyNumberFormat="1" applyFont="1" applyBorder="1" applyAlignment="1">
      <alignment horizontal="right" vertical="center"/>
    </xf>
    <xf numFmtId="167" fontId="25" fillId="0" borderId="193" xfId="3" applyNumberFormat="1" applyFont="1" applyBorder="1" applyAlignment="1">
      <alignment vertical="center"/>
    </xf>
    <xf numFmtId="167" fontId="25" fillId="0" borderId="194" xfId="3" applyNumberFormat="1" applyFont="1" applyBorder="1" applyAlignment="1">
      <alignment vertical="center"/>
    </xf>
    <xf numFmtId="167" fontId="25" fillId="0" borderId="123" xfId="3" applyNumberFormat="1" applyFont="1" applyBorder="1" applyAlignment="1">
      <alignment vertical="center"/>
    </xf>
    <xf numFmtId="167" fontId="25" fillId="0" borderId="195" xfId="3" applyNumberFormat="1" applyFont="1" applyBorder="1" applyAlignment="1">
      <alignment vertical="center"/>
    </xf>
    <xf numFmtId="167" fontId="25" fillId="0" borderId="196" xfId="3" applyNumberFormat="1" applyFont="1" applyBorder="1" applyAlignment="1">
      <alignment vertical="center"/>
    </xf>
    <xf numFmtId="0" fontId="24" fillId="0" borderId="197" xfId="3" applyFont="1" applyBorder="1" applyAlignment="1" applyProtection="1">
      <alignment vertical="center"/>
      <protection locked="0"/>
    </xf>
    <xf numFmtId="167" fontId="24" fillId="0" borderId="198" xfId="3" applyNumberFormat="1" applyFont="1" applyBorder="1" applyAlignment="1">
      <alignment horizontal="right" vertical="center"/>
    </xf>
    <xf numFmtId="167" fontId="25" fillId="0" borderId="199" xfId="3" applyNumberFormat="1" applyFont="1" applyBorder="1" applyAlignment="1">
      <alignment vertical="center"/>
    </xf>
    <xf numFmtId="167" fontId="25" fillId="0" borderId="200" xfId="3" applyNumberFormat="1" applyFont="1" applyBorder="1" applyAlignment="1">
      <alignment vertical="center"/>
    </xf>
    <xf numFmtId="167" fontId="25" fillId="0" borderId="198" xfId="3" applyNumberFormat="1" applyFont="1" applyBorder="1" applyAlignment="1">
      <alignment vertical="center"/>
    </xf>
    <xf numFmtId="167" fontId="25" fillId="0" borderId="201" xfId="3" applyNumberFormat="1" applyFont="1" applyBorder="1" applyAlignment="1">
      <alignment vertical="center"/>
    </xf>
    <xf numFmtId="167" fontId="25" fillId="0" borderId="202" xfId="3" applyNumberFormat="1" applyFont="1" applyBorder="1" applyAlignment="1">
      <alignment vertical="center"/>
    </xf>
    <xf numFmtId="0" fontId="15" fillId="0" borderId="170" xfId="3" applyFont="1" applyBorder="1" applyAlignment="1" applyProtection="1">
      <alignment vertical="center"/>
      <protection locked="0"/>
    </xf>
    <xf numFmtId="0" fontId="18" fillId="0" borderId="175" xfId="3" applyFont="1" applyBorder="1" applyAlignment="1">
      <alignment horizontal="right" vertical="center"/>
    </xf>
    <xf numFmtId="0" fontId="17" fillId="0" borderId="172" xfId="3" applyFont="1" applyBorder="1" applyAlignment="1">
      <alignment horizontal="right" vertical="center"/>
    </xf>
    <xf numFmtId="0" fontId="17" fillId="0" borderId="173" xfId="3" applyFont="1" applyBorder="1" applyAlignment="1">
      <alignment horizontal="right" vertical="center"/>
    </xf>
    <xf numFmtId="0" fontId="17" fillId="0" borderId="175" xfId="3" applyFont="1" applyBorder="1" applyAlignment="1">
      <alignment horizontal="right" vertical="center"/>
    </xf>
    <xf numFmtId="0" fontId="17" fillId="0" borderId="176" xfId="3" quotePrefix="1" applyFont="1" applyBorder="1" applyAlignment="1">
      <alignment horizontal="right" vertical="center"/>
    </xf>
    <xf numFmtId="0" fontId="17" fillId="0" borderId="174" xfId="3" applyFont="1" applyBorder="1" applyAlignment="1">
      <alignment horizontal="right" vertical="center"/>
    </xf>
    <xf numFmtId="0" fontId="24" fillId="0" borderId="203" xfId="3" applyFont="1" applyBorder="1" applyAlignment="1" applyProtection="1">
      <alignment vertical="center"/>
      <protection locked="0"/>
    </xf>
    <xf numFmtId="171" fontId="18" fillId="0" borderId="181" xfId="3" applyNumberFormat="1" applyFont="1" applyBorder="1" applyAlignment="1">
      <alignment horizontal="right" vertical="center"/>
    </xf>
    <xf numFmtId="171" fontId="17" fillId="0" borderId="204" xfId="3" applyNumberFormat="1" applyFont="1" applyBorder="1" applyAlignment="1">
      <alignment horizontal="right" vertical="center"/>
    </xf>
    <xf numFmtId="171" fontId="17" fillId="0" borderId="205" xfId="3" applyNumberFormat="1" applyFont="1" applyBorder="1" applyAlignment="1">
      <alignment horizontal="right" vertical="center"/>
    </xf>
    <xf numFmtId="171" fontId="17" fillId="0" borderId="181" xfId="3" applyNumberFormat="1" applyFont="1" applyBorder="1" applyAlignment="1">
      <alignment horizontal="right" vertical="center"/>
    </xf>
    <xf numFmtId="171" fontId="17" fillId="0" borderId="206" xfId="3" applyNumberFormat="1" applyFont="1" applyBorder="1" applyAlignment="1">
      <alignment horizontal="right" vertical="center"/>
    </xf>
    <xf numFmtId="171" fontId="17" fillId="0" borderId="207" xfId="3" applyNumberFormat="1" applyFont="1" applyBorder="1" applyAlignment="1">
      <alignment horizontal="right" vertical="center"/>
    </xf>
    <xf numFmtId="170" fontId="17" fillId="0" borderId="205" xfId="3" applyNumberFormat="1" applyFont="1" applyBorder="1" applyAlignment="1">
      <alignment vertical="center"/>
    </xf>
    <xf numFmtId="170" fontId="24" fillId="0" borderId="184" xfId="3" applyNumberFormat="1" applyFont="1" applyBorder="1" applyAlignment="1">
      <alignment horizontal="right" vertical="center"/>
    </xf>
    <xf numFmtId="170" fontId="25" fillId="0" borderId="187" xfId="3" applyNumberFormat="1" applyFont="1" applyBorder="1" applyAlignment="1">
      <alignment vertical="center"/>
    </xf>
    <xf numFmtId="170" fontId="25" fillId="0" borderId="188" xfId="3" applyNumberFormat="1" applyFont="1" applyBorder="1" applyAlignment="1">
      <alignment vertical="center"/>
    </xf>
    <xf numFmtId="170" fontId="25" fillId="0" borderId="184" xfId="3" applyNumberFormat="1" applyFont="1" applyBorder="1" applyAlignment="1">
      <alignment vertical="center"/>
    </xf>
    <xf numFmtId="170" fontId="25" fillId="0" borderId="189" xfId="3" applyNumberFormat="1" applyFont="1" applyBorder="1" applyAlignment="1">
      <alignment vertical="center"/>
    </xf>
    <xf numFmtId="170" fontId="25" fillId="0" borderId="190" xfId="3" applyNumberFormat="1" applyFont="1" applyBorder="1" applyAlignment="1">
      <alignment vertical="center"/>
    </xf>
    <xf numFmtId="171" fontId="24" fillId="0" borderId="184" xfId="3" applyNumberFormat="1" applyFont="1" applyBorder="1" applyAlignment="1">
      <alignment horizontal="right" vertical="center"/>
    </xf>
    <xf numFmtId="171" fontId="25" fillId="0" borderId="187" xfId="3" applyNumberFormat="1" applyFont="1" applyBorder="1" applyAlignment="1">
      <alignment vertical="center"/>
    </xf>
    <xf numFmtId="171" fontId="25" fillId="0" borderId="188" xfId="3" applyNumberFormat="1" applyFont="1" applyBorder="1" applyAlignment="1">
      <alignment vertical="center"/>
    </xf>
    <xf numFmtId="171" fontId="25" fillId="0" borderId="184" xfId="3" applyNumberFormat="1" applyFont="1" applyBorder="1" applyAlignment="1">
      <alignment vertical="center"/>
    </xf>
    <xf numFmtId="171" fontId="25" fillId="0" borderId="189" xfId="3" applyNumberFormat="1" applyFont="1" applyBorder="1" applyAlignment="1">
      <alignment vertical="center"/>
    </xf>
    <xf numFmtId="171" fontId="25" fillId="0" borderId="190" xfId="3" applyNumberFormat="1" applyFont="1" applyBorder="1" applyAlignment="1">
      <alignment vertical="center"/>
    </xf>
    <xf numFmtId="0" fontId="25" fillId="0" borderId="197" xfId="3" applyFont="1" applyBorder="1" applyAlignment="1" applyProtection="1">
      <alignment horizontal="left" vertical="center" indent="1"/>
      <protection locked="0"/>
    </xf>
    <xf numFmtId="170" fontId="24" fillId="0" borderId="198" xfId="3" applyNumberFormat="1" applyFont="1" applyBorder="1" applyAlignment="1">
      <alignment horizontal="right" vertical="center"/>
    </xf>
    <xf numFmtId="170" fontId="25" fillId="0" borderId="199" xfId="3" applyNumberFormat="1" applyFont="1" applyBorder="1" applyAlignment="1">
      <alignment vertical="center"/>
    </xf>
    <xf numFmtId="170" fontId="25" fillId="0" borderId="200" xfId="3" applyNumberFormat="1" applyFont="1" applyBorder="1" applyAlignment="1">
      <alignment vertical="center"/>
    </xf>
    <xf numFmtId="170" fontId="25" fillId="0" borderId="198" xfId="3" applyNumberFormat="1" applyFont="1" applyBorder="1" applyAlignment="1">
      <alignment vertical="center"/>
    </xf>
    <xf numFmtId="170" fontId="25" fillId="0" borderId="201" xfId="3" applyNumberFormat="1" applyFont="1" applyBorder="1" applyAlignment="1">
      <alignment vertical="center"/>
    </xf>
    <xf numFmtId="170" fontId="25" fillId="0" borderId="202" xfId="3" applyNumberFormat="1" applyFont="1" applyBorder="1" applyAlignment="1">
      <alignment vertical="center"/>
    </xf>
    <xf numFmtId="170" fontId="17" fillId="0" borderId="173" xfId="3" applyNumberFormat="1" applyFont="1" applyBorder="1" applyAlignment="1">
      <alignment horizontal="right" vertical="center"/>
    </xf>
    <xf numFmtId="0" fontId="25" fillId="0" borderId="203" xfId="3" applyFont="1" applyBorder="1" applyAlignment="1" applyProtection="1">
      <alignment vertical="center"/>
      <protection locked="0"/>
    </xf>
    <xf numFmtId="170" fontId="18" fillId="0" borderId="181" xfId="3" applyNumberFormat="1" applyFont="1" applyBorder="1" applyAlignment="1">
      <alignment horizontal="right" vertical="center"/>
    </xf>
    <xf numFmtId="170" fontId="17" fillId="0" borderId="204" xfId="3" applyNumberFormat="1" applyFont="1" applyBorder="1" applyAlignment="1">
      <alignment horizontal="right" vertical="center"/>
    </xf>
    <xf numFmtId="170" fontId="17" fillId="0" borderId="205" xfId="3" applyNumberFormat="1" applyFont="1" applyBorder="1" applyAlignment="1">
      <alignment horizontal="right" vertical="center"/>
    </xf>
    <xf numFmtId="170" fontId="17" fillId="0" borderId="181" xfId="3" applyNumberFormat="1" applyFont="1" applyBorder="1" applyAlignment="1">
      <alignment horizontal="right" vertical="center"/>
    </xf>
    <xf numFmtId="170" fontId="17" fillId="0" borderId="206" xfId="3" applyNumberFormat="1" applyFont="1" applyBorder="1" applyAlignment="1">
      <alignment horizontal="right" vertical="center"/>
    </xf>
    <xf numFmtId="170" fontId="17" fillId="0" borderId="207" xfId="3" applyNumberFormat="1" applyFont="1" applyBorder="1" applyAlignment="1">
      <alignment horizontal="right" vertical="center"/>
    </xf>
    <xf numFmtId="170" fontId="18" fillId="0" borderId="184" xfId="3" applyNumberFormat="1" applyFont="1" applyBorder="1" applyAlignment="1">
      <alignment horizontal="right" vertical="center"/>
    </xf>
    <xf numFmtId="170" fontId="17" fillId="0" borderId="187" xfId="3" applyNumberFormat="1" applyFont="1" applyBorder="1" applyAlignment="1">
      <alignment horizontal="right" vertical="center"/>
    </xf>
    <xf numFmtId="170" fontId="17" fillId="0" borderId="188" xfId="3" applyNumberFormat="1" applyFont="1" applyBorder="1" applyAlignment="1">
      <alignment horizontal="right" vertical="center"/>
    </xf>
    <xf numFmtId="170" fontId="17" fillId="0" borderId="184" xfId="3" applyNumberFormat="1" applyFont="1" applyBorder="1" applyAlignment="1">
      <alignment horizontal="right" vertical="center"/>
    </xf>
    <xf numFmtId="170" fontId="17" fillId="0" borderId="189" xfId="3" applyNumberFormat="1" applyFont="1" applyBorder="1" applyAlignment="1">
      <alignment horizontal="right" vertical="center"/>
    </xf>
    <xf numFmtId="170" fontId="17" fillId="0" borderId="190" xfId="3" applyNumberFormat="1" applyFont="1" applyBorder="1" applyAlignment="1">
      <alignment horizontal="right" vertical="center"/>
    </xf>
    <xf numFmtId="170" fontId="17" fillId="0" borderId="188" xfId="3" applyNumberFormat="1" applyFont="1" applyBorder="1" applyAlignment="1">
      <alignment vertical="center"/>
    </xf>
    <xf numFmtId="0" fontId="18" fillId="0" borderId="186" xfId="3" applyFont="1" applyBorder="1" applyAlignment="1" applyProtection="1">
      <alignment vertical="center"/>
      <protection locked="0"/>
    </xf>
    <xf numFmtId="0" fontId="17" fillId="0" borderId="186" xfId="3" applyFont="1" applyBorder="1" applyAlignment="1" applyProtection="1">
      <alignment vertical="center"/>
      <protection locked="0"/>
    </xf>
    <xf numFmtId="170" fontId="17" fillId="0" borderId="190" xfId="3" applyNumberFormat="1" applyFont="1" applyBorder="1" applyAlignment="1">
      <alignment vertical="center"/>
    </xf>
    <xf numFmtId="0" fontId="18" fillId="0" borderId="197" xfId="3" applyFont="1" applyBorder="1" applyAlignment="1" applyProtection="1">
      <alignment vertical="center"/>
      <protection locked="0"/>
    </xf>
    <xf numFmtId="170" fontId="18" fillId="0" borderId="198" xfId="3" applyNumberFormat="1" applyFont="1" applyBorder="1" applyAlignment="1">
      <alignment horizontal="right" vertical="center"/>
    </xf>
    <xf numFmtId="170" fontId="17" fillId="0" borderId="199" xfId="3" applyNumberFormat="1" applyFont="1" applyBorder="1" applyAlignment="1">
      <alignment horizontal="right" vertical="center"/>
    </xf>
    <xf numFmtId="170" fontId="17" fillId="0" borderId="200" xfId="3" applyNumberFormat="1" applyFont="1" applyBorder="1" applyAlignment="1">
      <alignment horizontal="right" vertical="center"/>
    </xf>
    <xf numFmtId="170" fontId="17" fillId="0" borderId="198" xfId="3" applyNumberFormat="1" applyFont="1" applyBorder="1" applyAlignment="1">
      <alignment horizontal="right" vertical="center"/>
    </xf>
    <xf numFmtId="170" fontId="17" fillId="0" borderId="201" xfId="3" applyNumberFormat="1" applyFont="1" applyBorder="1" applyAlignment="1">
      <alignment horizontal="right" vertical="center"/>
    </xf>
    <xf numFmtId="170" fontId="17" fillId="0" borderId="202" xfId="3" applyNumberFormat="1" applyFont="1" applyBorder="1" applyAlignment="1">
      <alignment vertical="center"/>
    </xf>
    <xf numFmtId="170" fontId="17" fillId="0" borderId="200" xfId="3" applyNumberFormat="1" applyFont="1" applyBorder="1" applyAlignment="1">
      <alignment vertical="center"/>
    </xf>
    <xf numFmtId="0" fontId="18" fillId="0" borderId="203" xfId="3" applyFont="1" applyBorder="1" applyAlignment="1" applyProtection="1">
      <alignment vertical="center"/>
      <protection locked="0"/>
    </xf>
    <xf numFmtId="164" fontId="18" fillId="0" borderId="181" xfId="3" applyNumberFormat="1" applyFont="1" applyBorder="1" applyAlignment="1">
      <alignment horizontal="right" vertical="center"/>
    </xf>
    <xf numFmtId="164" fontId="17" fillId="0" borderId="204" xfId="3" applyNumberFormat="1" applyFont="1" applyBorder="1" applyAlignment="1">
      <alignment horizontal="right" vertical="center"/>
    </xf>
    <xf numFmtId="164" fontId="17" fillId="0" borderId="205" xfId="3" applyNumberFormat="1" applyFont="1" applyBorder="1" applyAlignment="1">
      <alignment horizontal="right" vertical="center"/>
    </xf>
    <xf numFmtId="164" fontId="17" fillId="0" borderId="181" xfId="3" applyNumberFormat="1" applyFont="1" applyBorder="1" applyAlignment="1">
      <alignment horizontal="right" vertical="center"/>
    </xf>
    <xf numFmtId="164" fontId="17" fillId="0" borderId="206" xfId="3" applyNumberFormat="1" applyFont="1" applyBorder="1" applyAlignment="1">
      <alignment horizontal="right" vertical="center"/>
    </xf>
    <xf numFmtId="164" fontId="17" fillId="0" borderId="207" xfId="3" applyNumberFormat="1" applyFont="1" applyBorder="1" applyAlignment="1">
      <alignment horizontal="right" vertical="center"/>
    </xf>
    <xf numFmtId="0" fontId="17" fillId="0" borderId="186" xfId="3" applyFont="1" applyBorder="1" applyAlignment="1" applyProtection="1">
      <alignment horizontal="left" vertical="center" indent="1"/>
      <protection locked="0"/>
    </xf>
    <xf numFmtId="167" fontId="18" fillId="0" borderId="184" xfId="3" applyNumberFormat="1" applyFont="1" applyBorder="1" applyAlignment="1">
      <alignment horizontal="right" vertical="center"/>
    </xf>
    <xf numFmtId="167" fontId="17" fillId="0" borderId="187" xfId="3" applyNumberFormat="1" applyFont="1" applyBorder="1" applyAlignment="1">
      <alignment horizontal="right" vertical="center"/>
    </xf>
    <xf numFmtId="167" fontId="17" fillId="0" borderId="188" xfId="3" applyNumberFormat="1" applyFont="1" applyBorder="1" applyAlignment="1">
      <alignment horizontal="right" vertical="center"/>
    </xf>
    <xf numFmtId="167" fontId="17" fillId="0" borderId="184" xfId="3" applyNumberFormat="1" applyFont="1" applyBorder="1" applyAlignment="1">
      <alignment horizontal="right" vertical="center"/>
    </xf>
    <xf numFmtId="167" fontId="17" fillId="0" borderId="189" xfId="3" applyNumberFormat="1" applyFont="1" applyBorder="1" applyAlignment="1">
      <alignment horizontal="right" vertical="center"/>
    </xf>
    <xf numFmtId="167" fontId="17" fillId="0" borderId="188" xfId="3" applyNumberFormat="1" applyFont="1" applyBorder="1" applyAlignment="1">
      <alignment vertical="center"/>
    </xf>
    <xf numFmtId="167" fontId="17" fillId="0" borderId="190" xfId="3" applyNumberFormat="1" applyFont="1" applyBorder="1" applyAlignment="1">
      <alignment vertical="center"/>
    </xf>
    <xf numFmtId="0" fontId="25" fillId="0" borderId="186" xfId="3" applyFont="1" applyBorder="1" applyAlignment="1" applyProtection="1">
      <alignment horizontal="left" vertical="center" indent="2"/>
      <protection locked="0"/>
    </xf>
    <xf numFmtId="0" fontId="18" fillId="0" borderId="186" xfId="3" applyFont="1" applyBorder="1" applyAlignment="1" applyProtection="1">
      <alignment horizontal="left" vertical="center"/>
      <protection locked="0"/>
    </xf>
    <xf numFmtId="164" fontId="18" fillId="0" borderId="184" xfId="3" applyNumberFormat="1" applyFont="1" applyBorder="1" applyAlignment="1">
      <alignment horizontal="right" vertical="center"/>
    </xf>
    <xf numFmtId="164" fontId="17" fillId="0" borderId="187" xfId="3" applyNumberFormat="1" applyFont="1" applyBorder="1" applyAlignment="1">
      <alignment horizontal="right" vertical="center"/>
    </xf>
    <xf numFmtId="164" fontId="17" fillId="0" borderId="188" xfId="3" applyNumberFormat="1" applyFont="1" applyBorder="1" applyAlignment="1">
      <alignment horizontal="right" vertical="center"/>
    </xf>
    <xf numFmtId="164" fontId="17" fillId="0" borderId="184" xfId="3" applyNumberFormat="1" applyFont="1" applyBorder="1" applyAlignment="1">
      <alignment horizontal="right" vertical="center"/>
    </xf>
    <xf numFmtId="164" fontId="17" fillId="0" borderId="189" xfId="3" applyNumberFormat="1" applyFont="1" applyBorder="1" applyAlignment="1">
      <alignment horizontal="right" vertical="center"/>
    </xf>
    <xf numFmtId="164" fontId="17" fillId="0" borderId="190" xfId="3" applyNumberFormat="1" applyFont="1" applyBorder="1" applyAlignment="1">
      <alignment horizontal="right" vertical="center"/>
    </xf>
    <xf numFmtId="167" fontId="18" fillId="0" borderId="184" xfId="3" quotePrefix="1" applyNumberFormat="1" applyFont="1" applyBorder="1" applyAlignment="1">
      <alignment horizontal="right" vertical="center"/>
    </xf>
    <xf numFmtId="167" fontId="17" fillId="0" borderId="187" xfId="3" applyNumberFormat="1" applyFont="1" applyBorder="1" applyAlignment="1">
      <alignment vertical="center"/>
    </xf>
    <xf numFmtId="167" fontId="17" fillId="0" borderId="184" xfId="3" quotePrefix="1" applyNumberFormat="1" applyFont="1" applyBorder="1" applyAlignment="1">
      <alignment vertical="center"/>
    </xf>
    <xf numFmtId="167" fontId="17" fillId="0" borderId="189" xfId="3" applyNumberFormat="1" applyFont="1" applyBorder="1" applyAlignment="1">
      <alignment vertical="center"/>
    </xf>
    <xf numFmtId="175" fontId="18" fillId="0" borderId="184" xfId="3" applyNumberFormat="1" applyFont="1" applyBorder="1" applyAlignment="1">
      <alignment horizontal="right" vertical="center"/>
    </xf>
    <xf numFmtId="175" fontId="17" fillId="0" borderId="187" xfId="3" applyNumberFormat="1" applyFont="1" applyBorder="1" applyAlignment="1">
      <alignment vertical="center"/>
    </xf>
    <xf numFmtId="175" fontId="17" fillId="0" borderId="188" xfId="3" applyNumberFormat="1" applyFont="1" applyBorder="1" applyAlignment="1">
      <alignment vertical="center"/>
    </xf>
    <xf numFmtId="175" fontId="17" fillId="0" borderId="184" xfId="3" applyNumberFormat="1" applyFont="1" applyBorder="1" applyAlignment="1">
      <alignment vertical="center"/>
    </xf>
    <xf numFmtId="175" fontId="17" fillId="0" borderId="189" xfId="3" applyNumberFormat="1" applyFont="1" applyBorder="1" applyAlignment="1">
      <alignment vertical="center"/>
    </xf>
    <xf numFmtId="175" fontId="17" fillId="0" borderId="190" xfId="3" applyNumberFormat="1" applyFont="1" applyBorder="1" applyAlignment="1">
      <alignment vertical="center"/>
    </xf>
    <xf numFmtId="164" fontId="25" fillId="0" borderId="188" xfId="3" applyNumberFormat="1" applyFont="1" applyBorder="1"/>
    <xf numFmtId="167" fontId="17" fillId="0" borderId="184" xfId="3" applyNumberFormat="1" applyFont="1" applyBorder="1" applyAlignment="1">
      <alignment vertical="center"/>
    </xf>
    <xf numFmtId="164" fontId="25" fillId="9" borderId="188" xfId="3" applyNumberFormat="1" applyFont="1" applyFill="1" applyBorder="1"/>
    <xf numFmtId="0" fontId="17" fillId="0" borderId="197" xfId="3" applyFont="1" applyBorder="1" applyAlignment="1" applyProtection="1">
      <alignment horizontal="left" vertical="center" indent="1"/>
      <protection locked="0"/>
    </xf>
    <xf numFmtId="167" fontId="18" fillId="0" borderId="198" xfId="3" applyNumberFormat="1" applyFont="1" applyBorder="1" applyAlignment="1">
      <alignment horizontal="right" vertical="center"/>
    </xf>
    <xf numFmtId="167" fontId="17" fillId="0" borderId="199" xfId="3" applyNumberFormat="1" applyFont="1" applyBorder="1" applyAlignment="1">
      <alignment vertical="center"/>
    </xf>
    <xf numFmtId="167" fontId="17" fillId="0" borderId="200" xfId="3" applyNumberFormat="1" applyFont="1" applyBorder="1" applyAlignment="1">
      <alignment vertical="center"/>
    </xf>
    <xf numFmtId="167" fontId="17" fillId="0" borderId="198" xfId="3" applyNumberFormat="1" applyFont="1" applyBorder="1" applyAlignment="1">
      <alignment vertical="center"/>
    </xf>
    <xf numFmtId="167" fontId="17" fillId="0" borderId="201" xfId="3" applyNumberFormat="1" applyFont="1" applyBorder="1" applyAlignment="1">
      <alignment vertical="center"/>
    </xf>
    <xf numFmtId="167" fontId="17" fillId="0" borderId="202" xfId="3" applyNumberFormat="1" applyFont="1" applyBorder="1" applyAlignment="1">
      <alignment vertical="center"/>
    </xf>
    <xf numFmtId="164" fontId="25" fillId="9" borderId="200" xfId="3" applyNumberFormat="1" applyFont="1" applyFill="1" applyBorder="1"/>
    <xf numFmtId="0" fontId="45" fillId="0" borderId="208" xfId="3" applyFont="1" applyBorder="1" applyProtection="1">
      <protection locked="0"/>
    </xf>
    <xf numFmtId="175" fontId="46" fillId="0" borderId="208" xfId="3" applyNumberFormat="1" applyFont="1" applyBorder="1" applyAlignment="1" applyProtection="1">
      <alignment vertical="center"/>
      <protection locked="0"/>
    </xf>
    <xf numFmtId="175" fontId="33" fillId="0" borderId="208" xfId="3" applyNumberFormat="1" applyFont="1" applyBorder="1" applyProtection="1">
      <protection locked="0"/>
    </xf>
    <xf numFmtId="0" fontId="34" fillId="0" borderId="0" xfId="3" applyFont="1" applyAlignment="1" applyProtection="1">
      <alignment horizontal="left" vertical="center"/>
      <protection locked="0"/>
    </xf>
    <xf numFmtId="11" fontId="15" fillId="6" borderId="210" xfId="3" applyNumberFormat="1" applyFont="1" applyFill="1" applyBorder="1" applyAlignment="1" applyProtection="1">
      <alignment vertical="center" wrapText="1"/>
      <protection locked="0"/>
    </xf>
    <xf numFmtId="11" fontId="24" fillId="6" borderId="210" xfId="3" applyNumberFormat="1" applyFont="1" applyFill="1" applyBorder="1" applyAlignment="1" applyProtection="1">
      <alignment horizontal="center" vertical="center"/>
      <protection locked="0"/>
    </xf>
    <xf numFmtId="11" fontId="15" fillId="0" borderId="210" xfId="3" applyNumberFormat="1" applyFont="1" applyBorder="1" applyAlignment="1" applyProtection="1">
      <alignment vertical="center" wrapText="1"/>
      <protection locked="0"/>
    </xf>
    <xf numFmtId="11" fontId="24" fillId="0" borderId="210" xfId="3" applyNumberFormat="1" applyFont="1" applyBorder="1" applyAlignment="1" applyProtection="1">
      <alignment horizontal="right" vertical="center"/>
      <protection locked="0"/>
    </xf>
    <xf numFmtId="11" fontId="25" fillId="0" borderId="211" xfId="3" applyNumberFormat="1" applyFont="1" applyBorder="1" applyAlignment="1">
      <alignment horizontal="right" vertical="center"/>
    </xf>
    <xf numFmtId="11" fontId="25" fillId="0" borderId="212" xfId="3" applyNumberFormat="1" applyFont="1" applyBorder="1" applyAlignment="1">
      <alignment horizontal="right" vertical="center"/>
    </xf>
    <xf numFmtId="11" fontId="25" fillId="0" borderId="214" xfId="3" applyNumberFormat="1" applyFont="1" applyBorder="1" applyAlignment="1">
      <alignment horizontal="right" vertical="center"/>
    </xf>
    <xf numFmtId="11" fontId="25" fillId="0" borderId="215" xfId="3" applyNumberFormat="1" applyFont="1" applyBorder="1" applyAlignment="1">
      <alignment horizontal="right" vertical="center"/>
    </xf>
    <xf numFmtId="11" fontId="25" fillId="0" borderId="216" xfId="3" applyNumberFormat="1" applyFont="1" applyBorder="1" applyAlignment="1">
      <alignment horizontal="right" vertical="center"/>
    </xf>
    <xf numFmtId="0" fontId="25" fillId="0" borderId="212" xfId="3" applyFont="1" applyBorder="1" applyAlignment="1">
      <alignment vertical="center"/>
    </xf>
    <xf numFmtId="11" fontId="15" fillId="0" borderId="217" xfId="3" applyNumberFormat="1" applyFont="1" applyBorder="1" applyAlignment="1" applyProtection="1">
      <alignment vertical="center" wrapText="1"/>
      <protection locked="0"/>
    </xf>
    <xf numFmtId="11" fontId="25" fillId="0" borderId="217" xfId="3" applyNumberFormat="1" applyFont="1" applyBorder="1" applyAlignment="1" applyProtection="1">
      <alignment horizontal="right" vertical="center"/>
      <protection locked="0"/>
    </xf>
    <xf numFmtId="11" fontId="24" fillId="0" borderId="218" xfId="3" applyNumberFormat="1" applyFont="1" applyBorder="1" applyAlignment="1">
      <alignment horizontal="right" vertical="center"/>
    </xf>
    <xf numFmtId="11" fontId="24" fillId="0" borderId="219" xfId="3" applyNumberFormat="1" applyFont="1" applyBorder="1" applyAlignment="1">
      <alignment horizontal="right" vertical="center"/>
    </xf>
    <xf numFmtId="11" fontId="24" fillId="0" borderId="220" xfId="3" applyNumberFormat="1" applyFont="1" applyBorder="1" applyAlignment="1">
      <alignment horizontal="right" vertical="center"/>
    </xf>
    <xf numFmtId="11" fontId="24" fillId="0" borderId="221" xfId="3" applyNumberFormat="1" applyFont="1" applyBorder="1" applyAlignment="1">
      <alignment horizontal="right" vertical="center"/>
    </xf>
    <xf numFmtId="11" fontId="24" fillId="0" borderId="222" xfId="3" applyNumberFormat="1" applyFont="1" applyBorder="1" applyAlignment="1">
      <alignment horizontal="right" vertical="center"/>
    </xf>
    <xf numFmtId="0" fontId="24" fillId="0" borderId="219" xfId="3" applyFont="1" applyBorder="1" applyAlignment="1">
      <alignment vertical="center"/>
    </xf>
    <xf numFmtId="0" fontId="25" fillId="0" borderId="223" xfId="3" applyFont="1" applyBorder="1" applyAlignment="1" applyProtection="1">
      <alignment vertical="center"/>
      <protection locked="0"/>
    </xf>
    <xf numFmtId="167" fontId="24" fillId="0" borderId="223" xfId="3" applyNumberFormat="1" applyFont="1" applyBorder="1" applyAlignment="1">
      <alignment horizontal="right" vertical="center"/>
    </xf>
    <xf numFmtId="167" fontId="25" fillId="0" borderId="224" xfId="3" applyNumberFormat="1" applyFont="1" applyBorder="1" applyAlignment="1">
      <alignment vertical="center"/>
    </xf>
    <xf numFmtId="167" fontId="25" fillId="0" borderId="225" xfId="3" applyNumberFormat="1" applyFont="1" applyBorder="1" applyAlignment="1">
      <alignment vertical="center"/>
    </xf>
    <xf numFmtId="167" fontId="25" fillId="0" borderId="226" xfId="3" applyNumberFormat="1" applyFont="1" applyBorder="1" applyAlignment="1">
      <alignment vertical="center"/>
    </xf>
    <xf numFmtId="167" fontId="25" fillId="0" borderId="227" xfId="3" applyNumberFormat="1" applyFont="1" applyBorder="1" applyAlignment="1">
      <alignment vertical="center"/>
    </xf>
    <xf numFmtId="0" fontId="25" fillId="0" borderId="228" xfId="3" applyFont="1" applyBorder="1" applyAlignment="1" applyProtection="1">
      <alignment vertical="center"/>
      <protection locked="0"/>
    </xf>
    <xf numFmtId="167" fontId="24" fillId="0" borderId="228" xfId="3" applyNumberFormat="1" applyFont="1" applyBorder="1" applyAlignment="1">
      <alignment horizontal="right" vertical="center"/>
    </xf>
    <xf numFmtId="167" fontId="25" fillId="0" borderId="229" xfId="3" applyNumberFormat="1" applyFont="1" applyBorder="1" applyAlignment="1">
      <alignment vertical="center"/>
    </xf>
    <xf numFmtId="167" fontId="25" fillId="0" borderId="230" xfId="3" applyNumberFormat="1" applyFont="1" applyBorder="1" applyAlignment="1">
      <alignment vertical="center"/>
    </xf>
    <xf numFmtId="167" fontId="25" fillId="0" borderId="231" xfId="3" applyNumberFormat="1" applyFont="1" applyBorder="1" applyAlignment="1">
      <alignment vertical="center"/>
    </xf>
    <xf numFmtId="167" fontId="25" fillId="0" borderId="232" xfId="3" applyNumberFormat="1" applyFont="1" applyBorder="1" applyAlignment="1">
      <alignment vertical="center"/>
    </xf>
    <xf numFmtId="0" fontId="25" fillId="0" borderId="233" xfId="3" applyFont="1" applyBorder="1" applyAlignment="1" applyProtection="1">
      <alignment horizontal="left" vertical="center" indent="1"/>
      <protection locked="0"/>
    </xf>
    <xf numFmtId="167" fontId="24" fillId="0" borderId="234" xfId="3" applyNumberFormat="1" applyFont="1" applyBorder="1" applyAlignment="1">
      <alignment horizontal="right" vertical="center"/>
    </xf>
    <xf numFmtId="0" fontId="24" fillId="0" borderId="235" xfId="3" applyFont="1" applyBorder="1" applyAlignment="1" applyProtection="1">
      <alignment vertical="center"/>
      <protection locked="0"/>
    </xf>
    <xf numFmtId="167" fontId="24" fillId="0" borderId="235" xfId="3" applyNumberFormat="1" applyFont="1" applyBorder="1" applyAlignment="1">
      <alignment horizontal="right" vertical="center"/>
    </xf>
    <xf numFmtId="167" fontId="25" fillId="0" borderId="236" xfId="3" applyNumberFormat="1" applyFont="1" applyBorder="1" applyAlignment="1">
      <alignment vertical="center"/>
    </xf>
    <xf numFmtId="167" fontId="25" fillId="0" borderId="237" xfId="3" applyNumberFormat="1" applyFont="1" applyBorder="1" applyAlignment="1">
      <alignment vertical="center"/>
    </xf>
    <xf numFmtId="167" fontId="25" fillId="0" borderId="238" xfId="3" applyNumberFormat="1" applyFont="1" applyBorder="1" applyAlignment="1">
      <alignment vertical="center"/>
    </xf>
    <xf numFmtId="167" fontId="25" fillId="0" borderId="239" xfId="3" applyNumberFormat="1" applyFont="1" applyBorder="1" applyAlignment="1">
      <alignment vertical="center"/>
    </xf>
    <xf numFmtId="167" fontId="25" fillId="0" borderId="240" xfId="3" applyNumberFormat="1" applyFont="1" applyBorder="1" applyAlignment="1">
      <alignment vertical="center"/>
    </xf>
    <xf numFmtId="0" fontId="25" fillId="0" borderId="235" xfId="3" applyFont="1" applyBorder="1" applyAlignment="1" applyProtection="1">
      <alignment vertical="center"/>
      <protection locked="0"/>
    </xf>
    <xf numFmtId="0" fontId="25" fillId="0" borderId="241" xfId="3" applyFont="1" applyBorder="1" applyAlignment="1" applyProtection="1">
      <alignment vertical="center"/>
      <protection locked="0"/>
    </xf>
    <xf numFmtId="167" fontId="24" fillId="0" borderId="241" xfId="3" applyNumberFormat="1" applyFont="1" applyBorder="1" applyAlignment="1">
      <alignment horizontal="right" vertical="center"/>
    </xf>
    <xf numFmtId="167" fontId="25" fillId="0" borderId="242" xfId="3" applyNumberFormat="1" applyFont="1" applyBorder="1" applyAlignment="1">
      <alignment vertical="center"/>
    </xf>
    <xf numFmtId="167" fontId="25" fillId="0" borderId="243" xfId="3" applyNumberFormat="1" applyFont="1" applyBorder="1" applyAlignment="1">
      <alignment vertical="center"/>
    </xf>
    <xf numFmtId="167" fontId="25" fillId="0" borderId="244" xfId="3" applyNumberFormat="1" applyFont="1" applyBorder="1" applyAlignment="1">
      <alignment vertical="center"/>
    </xf>
    <xf numFmtId="167" fontId="25" fillId="0" borderId="245" xfId="3" applyNumberFormat="1" applyFont="1" applyBorder="1" applyAlignment="1">
      <alignment vertical="center"/>
    </xf>
    <xf numFmtId="0" fontId="24" fillId="0" borderId="246" xfId="3" applyFont="1" applyBorder="1" applyAlignment="1" applyProtection="1">
      <alignment vertical="center"/>
      <protection locked="0"/>
    </xf>
    <xf numFmtId="167" fontId="24" fillId="0" borderId="246" xfId="3" applyNumberFormat="1" applyFont="1" applyBorder="1" applyAlignment="1">
      <alignment horizontal="right" vertical="center"/>
    </xf>
    <xf numFmtId="167" fontId="25" fillId="0" borderId="247" xfId="3" applyNumberFormat="1" applyFont="1" applyBorder="1" applyAlignment="1">
      <alignment vertical="center"/>
    </xf>
    <xf numFmtId="167" fontId="25" fillId="0" borderId="248" xfId="3" applyNumberFormat="1" applyFont="1" applyBorder="1" applyAlignment="1">
      <alignment vertical="center"/>
    </xf>
    <xf numFmtId="167" fontId="25" fillId="0" borderId="249" xfId="3" applyNumberFormat="1" applyFont="1" applyBorder="1" applyAlignment="1">
      <alignment vertical="center"/>
    </xf>
    <xf numFmtId="0" fontId="25" fillId="0" borderId="246" xfId="3" applyFont="1" applyBorder="1" applyAlignment="1" applyProtection="1">
      <alignment vertical="center"/>
      <protection locked="0"/>
    </xf>
    <xf numFmtId="0" fontId="25" fillId="0" borderId="250" xfId="3" applyFont="1" applyBorder="1" applyAlignment="1" applyProtection="1">
      <alignment horizontal="left" vertical="center" indent="1"/>
      <protection locked="0"/>
    </xf>
    <xf numFmtId="167" fontId="24" fillId="0" borderId="250" xfId="3" applyNumberFormat="1" applyFont="1" applyBorder="1" applyAlignment="1">
      <alignment horizontal="right" vertical="center"/>
    </xf>
    <xf numFmtId="167" fontId="25" fillId="0" borderId="251" xfId="3" applyNumberFormat="1" applyFont="1" applyBorder="1" applyAlignment="1">
      <alignment horizontal="right" vertical="center"/>
    </xf>
    <xf numFmtId="167" fontId="25" fillId="0" borderId="252" xfId="3" applyNumberFormat="1" applyFont="1" applyBorder="1" applyAlignment="1">
      <alignment horizontal="right" vertical="center"/>
    </xf>
    <xf numFmtId="167" fontId="25" fillId="0" borderId="253" xfId="3" applyNumberFormat="1" applyFont="1" applyBorder="1" applyAlignment="1">
      <alignment horizontal="right" vertical="center"/>
    </xf>
    <xf numFmtId="167" fontId="25" fillId="0" borderId="254" xfId="3" applyNumberFormat="1" applyFont="1" applyBorder="1" applyAlignment="1">
      <alignment horizontal="right" vertical="center"/>
    </xf>
    <xf numFmtId="167" fontId="25" fillId="0" borderId="252" xfId="3" applyNumberFormat="1" applyFont="1" applyBorder="1" applyAlignment="1">
      <alignment vertical="center"/>
    </xf>
    <xf numFmtId="0" fontId="25" fillId="0" borderId="255" xfId="3" applyFont="1" applyBorder="1" applyAlignment="1" applyProtection="1">
      <alignment horizontal="left" vertical="center" indent="1"/>
      <protection locked="0"/>
    </xf>
    <xf numFmtId="167" fontId="24" fillId="0" borderId="255" xfId="3" applyNumberFormat="1" applyFont="1" applyBorder="1" applyAlignment="1">
      <alignment horizontal="right" vertical="center"/>
    </xf>
    <xf numFmtId="167" fontId="25" fillId="0" borderId="256" xfId="3" applyNumberFormat="1" applyFont="1" applyBorder="1" applyAlignment="1">
      <alignment vertical="center"/>
    </xf>
    <xf numFmtId="167" fontId="25" fillId="0" borderId="257" xfId="3" applyNumberFormat="1" applyFont="1" applyBorder="1" applyAlignment="1">
      <alignment vertical="center"/>
    </xf>
    <xf numFmtId="167" fontId="25" fillId="0" borderId="258" xfId="3" applyNumberFormat="1" applyFont="1" applyBorder="1" applyAlignment="1">
      <alignment vertical="center"/>
    </xf>
    <xf numFmtId="0" fontId="24" fillId="0" borderId="255" xfId="3" applyFont="1" applyBorder="1" applyAlignment="1" applyProtection="1">
      <alignment horizontal="left" vertical="center"/>
      <protection locked="0"/>
    </xf>
    <xf numFmtId="0" fontId="25" fillId="0" borderId="255" xfId="3" applyFont="1" applyBorder="1" applyAlignment="1" applyProtection="1">
      <alignment horizontal="left" vertical="center"/>
      <protection locked="0"/>
    </xf>
    <xf numFmtId="0" fontId="25" fillId="0" borderId="259" xfId="3" applyFont="1" applyBorder="1" applyAlignment="1" applyProtection="1">
      <alignment horizontal="left" vertical="center"/>
      <protection locked="0"/>
    </xf>
    <xf numFmtId="167" fontId="24" fillId="0" borderId="259" xfId="3" applyNumberFormat="1" applyFont="1" applyBorder="1" applyAlignment="1">
      <alignment horizontal="right" vertical="center"/>
    </xf>
    <xf numFmtId="167" fontId="25" fillId="0" borderId="260" xfId="3" applyNumberFormat="1" applyFont="1" applyBorder="1" applyAlignment="1">
      <alignment horizontal="right" vertical="center"/>
    </xf>
    <xf numFmtId="167" fontId="25" fillId="0" borderId="261" xfId="3" applyNumberFormat="1" applyFont="1" applyBorder="1" applyAlignment="1">
      <alignment horizontal="right" vertical="center"/>
    </xf>
    <xf numFmtId="167" fontId="25" fillId="0" borderId="262" xfId="3" applyNumberFormat="1" applyFont="1" applyBorder="1" applyAlignment="1">
      <alignment horizontal="right" vertical="center"/>
    </xf>
    <xf numFmtId="167" fontId="25" fillId="0" borderId="263" xfId="3" applyNumberFormat="1" applyFont="1" applyBorder="1" applyAlignment="1">
      <alignment horizontal="right" vertical="center"/>
    </xf>
    <xf numFmtId="167" fontId="25" fillId="0" borderId="261" xfId="3" applyNumberFormat="1" applyFont="1" applyBorder="1" applyAlignment="1">
      <alignment vertical="center"/>
    </xf>
    <xf numFmtId="0" fontId="25" fillId="0" borderId="264" xfId="3" applyFont="1" applyBorder="1" applyAlignment="1" applyProtection="1">
      <alignment horizontal="left" vertical="center"/>
      <protection locked="0"/>
    </xf>
    <xf numFmtId="167" fontId="24" fillId="0" borderId="264" xfId="3" applyNumberFormat="1" applyFont="1" applyBorder="1" applyAlignment="1">
      <alignment horizontal="right" vertical="center"/>
    </xf>
    <xf numFmtId="167" fontId="25" fillId="0" borderId="265" xfId="3" applyNumberFormat="1" applyFont="1" applyBorder="1" applyAlignment="1">
      <alignment vertical="center"/>
    </xf>
    <xf numFmtId="167" fontId="25" fillId="0" borderId="266" xfId="3" applyNumberFormat="1" applyFont="1" applyBorder="1" applyAlignment="1">
      <alignment vertical="center"/>
    </xf>
    <xf numFmtId="167" fontId="25" fillId="0" borderId="267" xfId="3" applyNumberFormat="1" applyFont="1" applyBorder="1" applyAlignment="1">
      <alignment vertical="center"/>
    </xf>
    <xf numFmtId="167" fontId="25" fillId="0" borderId="268" xfId="3" applyNumberFormat="1" applyFont="1" applyBorder="1" applyAlignment="1">
      <alignment vertical="center"/>
    </xf>
    <xf numFmtId="167" fontId="25" fillId="0" borderId="269" xfId="3" applyNumberFormat="1" applyFont="1" applyBorder="1" applyAlignment="1">
      <alignment vertical="center"/>
    </xf>
    <xf numFmtId="0" fontId="24" fillId="0" borderId="270" xfId="3" applyFont="1" applyBorder="1" applyAlignment="1" applyProtection="1">
      <alignment horizontal="left" vertical="center"/>
      <protection locked="0"/>
    </xf>
    <xf numFmtId="167" fontId="24" fillId="0" borderId="271" xfId="3" applyNumberFormat="1" applyFont="1" applyBorder="1" applyAlignment="1">
      <alignment horizontal="right" vertical="center"/>
    </xf>
    <xf numFmtId="167" fontId="25" fillId="0" borderId="272" xfId="3" applyNumberFormat="1" applyFont="1" applyBorder="1" applyAlignment="1">
      <alignment horizontal="right" vertical="center"/>
    </xf>
    <xf numFmtId="167" fontId="25" fillId="0" borderId="273" xfId="3" applyNumberFormat="1" applyFont="1" applyBorder="1" applyAlignment="1">
      <alignment horizontal="right" vertical="center"/>
    </xf>
    <xf numFmtId="167" fontId="25" fillId="0" borderId="274" xfId="3" applyNumberFormat="1" applyFont="1" applyBorder="1" applyAlignment="1">
      <alignment horizontal="right" vertical="center"/>
    </xf>
    <xf numFmtId="167" fontId="25" fillId="0" borderId="275" xfId="3" applyNumberFormat="1" applyFont="1" applyBorder="1" applyAlignment="1">
      <alignment horizontal="right" vertical="center"/>
    </xf>
    <xf numFmtId="167" fontId="25" fillId="0" borderId="273" xfId="3" applyNumberFormat="1" applyFont="1" applyBorder="1" applyAlignment="1">
      <alignment vertical="center"/>
    </xf>
    <xf numFmtId="11" fontId="15" fillId="0" borderId="210" xfId="3" applyNumberFormat="1" applyFont="1" applyBorder="1" applyAlignment="1" applyProtection="1">
      <alignment vertical="center"/>
      <protection locked="0"/>
    </xf>
    <xf numFmtId="11" fontId="18" fillId="0" borderId="210" xfId="3" applyNumberFormat="1" applyFont="1" applyBorder="1" applyAlignment="1">
      <alignment horizontal="right" vertical="center"/>
    </xf>
    <xf numFmtId="11" fontId="17" fillId="0" borderId="211" xfId="3" applyNumberFormat="1" applyFont="1" applyBorder="1" applyAlignment="1">
      <alignment horizontal="right" vertical="center"/>
    </xf>
    <xf numFmtId="11" fontId="17" fillId="0" borderId="212" xfId="3" applyNumberFormat="1" applyFont="1" applyBorder="1" applyAlignment="1">
      <alignment horizontal="right" vertical="center"/>
    </xf>
    <xf numFmtId="11" fontId="17" fillId="0" borderId="214" xfId="3" applyNumberFormat="1" applyFont="1" applyBorder="1" applyAlignment="1">
      <alignment horizontal="right" vertical="center"/>
    </xf>
    <xf numFmtId="11" fontId="17" fillId="0" borderId="215" xfId="3" quotePrefix="1" applyNumberFormat="1" applyFont="1" applyBorder="1" applyAlignment="1">
      <alignment horizontal="right" vertical="center"/>
    </xf>
    <xf numFmtId="11" fontId="17" fillId="0" borderId="216" xfId="3" applyNumberFormat="1" applyFont="1" applyBorder="1" applyAlignment="1">
      <alignment horizontal="right" vertical="center"/>
    </xf>
    <xf numFmtId="0" fontId="25" fillId="0" borderId="276" xfId="3" applyFont="1" applyBorder="1" applyAlignment="1" applyProtection="1">
      <alignment vertical="center"/>
      <protection locked="0"/>
    </xf>
    <xf numFmtId="169" fontId="24" fillId="0" borderId="276" xfId="3" applyNumberFormat="1" applyFont="1" applyBorder="1" applyAlignment="1">
      <alignment horizontal="right" vertical="center"/>
    </xf>
    <xf numFmtId="169" fontId="25" fillId="0" borderId="277" xfId="3" applyNumberFormat="1" applyFont="1" applyBorder="1" applyAlignment="1">
      <alignment vertical="center"/>
    </xf>
    <xf numFmtId="169" fontId="25" fillId="0" borderId="278" xfId="3" applyNumberFormat="1" applyFont="1" applyBorder="1" applyAlignment="1">
      <alignment vertical="center"/>
    </xf>
    <xf numFmtId="169" fontId="25" fillId="0" borderId="279" xfId="3" applyNumberFormat="1" applyFont="1" applyBorder="1" applyAlignment="1">
      <alignment vertical="center"/>
    </xf>
    <xf numFmtId="169" fontId="25" fillId="0" borderId="280" xfId="3" applyNumberFormat="1" applyFont="1" applyBorder="1" applyAlignment="1">
      <alignment vertical="center"/>
    </xf>
    <xf numFmtId="0" fontId="24" fillId="0" borderId="281" xfId="3" applyFont="1" applyBorder="1" applyAlignment="1" applyProtection="1">
      <alignment vertical="center"/>
      <protection locked="0"/>
    </xf>
    <xf numFmtId="172" fontId="24" fillId="0" borderId="281" xfId="3" applyNumberFormat="1" applyFont="1" applyBorder="1" applyAlignment="1">
      <alignment horizontal="right" vertical="center"/>
    </xf>
    <xf numFmtId="172" fontId="25" fillId="0" borderId="236" xfId="3" applyNumberFormat="1" applyFont="1" applyBorder="1" applyAlignment="1">
      <alignment vertical="center"/>
    </xf>
    <xf numFmtId="172" fontId="25" fillId="0" borderId="238" xfId="3" applyNumberFormat="1" applyFont="1" applyBorder="1" applyAlignment="1">
      <alignment vertical="center"/>
    </xf>
    <xf numFmtId="172" fontId="25" fillId="0" borderId="282" xfId="3" applyNumberFormat="1" applyFont="1" applyBorder="1" applyAlignment="1">
      <alignment vertical="center"/>
    </xf>
    <xf numFmtId="0" fontId="25" fillId="0" borderId="281" xfId="3" applyFont="1" applyBorder="1" applyAlignment="1" applyProtection="1">
      <alignment horizontal="left" vertical="center" indent="1"/>
      <protection locked="0"/>
    </xf>
    <xf numFmtId="170" fontId="24" fillId="0" borderId="281" xfId="3" applyNumberFormat="1" applyFont="1" applyBorder="1" applyAlignment="1">
      <alignment horizontal="right" vertical="center"/>
    </xf>
    <xf numFmtId="170" fontId="25" fillId="0" borderId="236" xfId="3" applyNumberFormat="1" applyFont="1" applyBorder="1" applyAlignment="1">
      <alignment vertical="center"/>
    </xf>
    <xf numFmtId="170" fontId="25" fillId="0" borderId="82" xfId="3" applyNumberFormat="1" applyFont="1" applyBorder="1" applyAlignment="1">
      <alignment vertical="center"/>
    </xf>
    <xf numFmtId="170" fontId="25" fillId="0" borderId="238" xfId="3" applyNumberFormat="1" applyFont="1" applyBorder="1" applyAlignment="1">
      <alignment vertical="center"/>
    </xf>
    <xf numFmtId="170" fontId="25" fillId="0" borderId="282" xfId="3" applyNumberFormat="1" applyFont="1" applyBorder="1" applyAlignment="1">
      <alignment vertical="center"/>
    </xf>
    <xf numFmtId="169" fontId="24" fillId="0" borderId="255" xfId="3" applyNumberFormat="1" applyFont="1" applyBorder="1" applyAlignment="1">
      <alignment horizontal="right" vertical="center"/>
    </xf>
    <xf numFmtId="169" fontId="25" fillId="0" borderId="236" xfId="3" applyNumberFormat="1" applyFont="1" applyBorder="1" applyAlignment="1">
      <alignment vertical="center"/>
    </xf>
    <xf numFmtId="169" fontId="25" fillId="0" borderId="256" xfId="3" applyNumberFormat="1" applyFont="1" applyBorder="1" applyAlignment="1">
      <alignment vertical="center"/>
    </xf>
    <xf numFmtId="169" fontId="25" fillId="0" borderId="238" xfId="3" applyNumberFormat="1" applyFont="1" applyBorder="1" applyAlignment="1">
      <alignment vertical="center"/>
    </xf>
    <xf numFmtId="169" fontId="25" fillId="0" borderId="257" xfId="3" applyNumberFormat="1" applyFont="1" applyBorder="1" applyAlignment="1">
      <alignment vertical="center"/>
    </xf>
    <xf numFmtId="169" fontId="25" fillId="0" borderId="258" xfId="3" applyNumberFormat="1" applyFont="1" applyBorder="1" applyAlignment="1">
      <alignment vertical="center"/>
    </xf>
    <xf numFmtId="169" fontId="25" fillId="0" borderId="236" xfId="3" applyNumberFormat="1" applyFont="1" applyBorder="1" applyAlignment="1">
      <alignment horizontal="right" vertical="center"/>
    </xf>
    <xf numFmtId="169" fontId="25" fillId="0" borderId="256" xfId="3" applyNumberFormat="1" applyFont="1" applyBorder="1" applyAlignment="1">
      <alignment horizontal="right" vertical="center"/>
    </xf>
    <xf numFmtId="169" fontId="25" fillId="0" borderId="238" xfId="3" applyNumberFormat="1" applyFont="1" applyBorder="1" applyAlignment="1">
      <alignment horizontal="right" vertical="center"/>
    </xf>
    <xf numFmtId="170" fontId="24" fillId="0" borderId="255" xfId="3" applyNumberFormat="1" applyFont="1" applyBorder="1" applyAlignment="1">
      <alignment horizontal="right" vertical="center"/>
    </xf>
    <xf numFmtId="170" fontId="25" fillId="0" borderId="256" xfId="3" applyNumberFormat="1" applyFont="1" applyBorder="1" applyAlignment="1">
      <alignment vertical="center"/>
    </xf>
    <xf numFmtId="170" fontId="25" fillId="0" borderId="257" xfId="3" applyNumberFormat="1" applyFont="1" applyBorder="1" applyAlignment="1">
      <alignment vertical="center"/>
    </xf>
    <xf numFmtId="170" fontId="25" fillId="0" borderId="258" xfId="3" applyNumberFormat="1" applyFont="1" applyBorder="1" applyAlignment="1">
      <alignment vertical="center"/>
    </xf>
    <xf numFmtId="0" fontId="17" fillId="0" borderId="276" xfId="3" applyFont="1" applyBorder="1" applyAlignment="1" applyProtection="1">
      <alignment vertical="center"/>
      <protection locked="0"/>
    </xf>
    <xf numFmtId="170" fontId="24" fillId="0" borderId="276" xfId="3" applyNumberFormat="1" applyFont="1" applyBorder="1" applyAlignment="1">
      <alignment horizontal="right" vertical="center"/>
    </xf>
    <xf numFmtId="170" fontId="25" fillId="0" borderId="277" xfId="3" applyNumberFormat="1" applyFont="1" applyBorder="1" applyAlignment="1">
      <alignment horizontal="right" vertical="center"/>
    </xf>
    <xf numFmtId="170" fontId="25" fillId="0" borderId="278" xfId="3" applyNumberFormat="1" applyFont="1" applyBorder="1" applyAlignment="1">
      <alignment vertical="center"/>
    </xf>
    <xf numFmtId="170" fontId="25" fillId="0" borderId="279" xfId="3" applyNumberFormat="1" applyFont="1" applyBorder="1" applyAlignment="1">
      <alignment vertical="center"/>
    </xf>
    <xf numFmtId="170" fontId="25" fillId="0" borderId="280" xfId="3" applyNumberFormat="1" applyFont="1" applyBorder="1" applyAlignment="1">
      <alignment vertical="center"/>
    </xf>
    <xf numFmtId="170" fontId="17" fillId="0" borderId="278" xfId="3" applyNumberFormat="1" applyFont="1" applyBorder="1" applyAlignment="1">
      <alignment vertical="center"/>
    </xf>
    <xf numFmtId="0" fontId="17" fillId="0" borderId="283" xfId="3" applyFont="1" applyBorder="1" applyAlignment="1" applyProtection="1">
      <alignment vertical="center"/>
      <protection locked="0"/>
    </xf>
    <xf numFmtId="170" fontId="24" fillId="0" borderId="283" xfId="3" applyNumberFormat="1" applyFont="1" applyBorder="1" applyAlignment="1">
      <alignment horizontal="right" vertical="center"/>
    </xf>
    <xf numFmtId="170" fontId="25" fillId="0" borderId="236" xfId="3" applyNumberFormat="1" applyFont="1" applyBorder="1" applyAlignment="1">
      <alignment horizontal="right" vertical="center"/>
    </xf>
    <xf numFmtId="170" fontId="25" fillId="0" borderId="284" xfId="3" applyNumberFormat="1" applyFont="1" applyBorder="1" applyAlignment="1">
      <alignment vertical="center"/>
    </xf>
    <xf numFmtId="170" fontId="25" fillId="0" borderId="285" xfId="3" applyNumberFormat="1" applyFont="1" applyBorder="1" applyAlignment="1">
      <alignment vertical="center"/>
    </xf>
    <xf numFmtId="170" fontId="17" fillId="0" borderId="86" xfId="3" applyNumberFormat="1" applyFont="1" applyBorder="1" applyAlignment="1">
      <alignment vertical="center"/>
    </xf>
    <xf numFmtId="170" fontId="18" fillId="0" borderId="283" xfId="3" applyNumberFormat="1" applyFont="1" applyBorder="1" applyAlignment="1">
      <alignment horizontal="right" vertical="center"/>
    </xf>
    <xf numFmtId="170" fontId="17" fillId="0" borderId="236" xfId="3" applyNumberFormat="1" applyFont="1" applyBorder="1" applyAlignment="1">
      <alignment horizontal="right" vertical="center"/>
    </xf>
    <xf numFmtId="170" fontId="17" fillId="0" borderId="238" xfId="3" applyNumberFormat="1" applyFont="1" applyBorder="1" applyAlignment="1">
      <alignment vertical="center"/>
    </xf>
    <xf numFmtId="170" fontId="17" fillId="0" borderId="284" xfId="3" applyNumberFormat="1" applyFont="1" applyBorder="1" applyAlignment="1">
      <alignment vertical="center"/>
    </xf>
    <xf numFmtId="170" fontId="17" fillId="0" borderId="285" xfId="3" applyNumberFormat="1" applyFont="1" applyBorder="1" applyAlignment="1">
      <alignment vertical="center"/>
    </xf>
    <xf numFmtId="0" fontId="17" fillId="0" borderId="283" xfId="3" applyFont="1" applyBorder="1" applyAlignment="1" applyProtection="1">
      <alignment horizontal="left" vertical="center" indent="1"/>
      <protection locked="0"/>
    </xf>
    <xf numFmtId="0" fontId="17" fillId="0" borderId="286" xfId="3" applyFont="1" applyBorder="1" applyAlignment="1" applyProtection="1">
      <alignment vertical="center"/>
      <protection locked="0"/>
    </xf>
    <xf numFmtId="170" fontId="18" fillId="0" borderId="286" xfId="3" applyNumberFormat="1" applyFont="1" applyBorder="1" applyAlignment="1">
      <alignment horizontal="right" vertical="center"/>
    </xf>
    <xf numFmtId="170" fontId="17" fillId="0" borderId="287" xfId="3" applyNumberFormat="1" applyFont="1" applyBorder="1" applyAlignment="1">
      <alignment horizontal="right" vertical="center"/>
    </xf>
    <xf numFmtId="170" fontId="17" fillId="0" borderId="288" xfId="3" applyNumberFormat="1" applyFont="1" applyBorder="1" applyAlignment="1">
      <alignment vertical="center"/>
    </xf>
    <xf numFmtId="170" fontId="17" fillId="0" borderId="289" xfId="3" applyNumberFormat="1" applyFont="1" applyBorder="1" applyAlignment="1">
      <alignment vertical="center"/>
    </xf>
    <xf numFmtId="170" fontId="17" fillId="0" borderId="290" xfId="3" applyNumberFormat="1" applyFont="1" applyBorder="1" applyAlignment="1">
      <alignment vertical="center"/>
    </xf>
    <xf numFmtId="170" fontId="17" fillId="0" borderId="291" xfId="3" applyNumberFormat="1" applyFont="1" applyBorder="1" applyAlignment="1">
      <alignment vertical="center"/>
    </xf>
    <xf numFmtId="0" fontId="17" fillId="0" borderId="292" xfId="3" applyFont="1" applyBorder="1" applyAlignment="1" applyProtection="1">
      <alignment vertical="center"/>
      <protection locked="0"/>
    </xf>
    <xf numFmtId="170" fontId="18" fillId="0" borderId="292" xfId="3" applyNumberFormat="1" applyFont="1" applyBorder="1" applyAlignment="1">
      <alignment horizontal="right" vertical="center"/>
    </xf>
    <xf numFmtId="170" fontId="17" fillId="0" borderId="293" xfId="3" applyNumberFormat="1" applyFont="1" applyBorder="1" applyAlignment="1">
      <alignment horizontal="right" vertical="center"/>
    </xf>
    <xf numFmtId="170" fontId="17" fillId="0" borderId="294" xfId="3" applyNumberFormat="1" applyFont="1" applyBorder="1" applyAlignment="1">
      <alignment vertical="center"/>
    </xf>
    <xf numFmtId="170" fontId="17" fillId="0" borderId="295" xfId="3" applyNumberFormat="1" applyFont="1" applyBorder="1" applyAlignment="1">
      <alignment vertical="center"/>
    </xf>
    <xf numFmtId="170" fontId="17" fillId="0" borderId="296" xfId="3" applyNumberFormat="1" applyFont="1" applyBorder="1" applyAlignment="1">
      <alignment vertical="center"/>
    </xf>
    <xf numFmtId="170" fontId="17" fillId="0" borderId="297" xfId="3" applyNumberFormat="1" applyFont="1" applyBorder="1" applyAlignment="1">
      <alignment vertical="center"/>
    </xf>
    <xf numFmtId="0" fontId="18" fillId="0" borderId="292" xfId="3" applyFont="1" applyBorder="1" applyAlignment="1" applyProtection="1">
      <alignment vertical="center"/>
      <protection locked="0"/>
    </xf>
    <xf numFmtId="170" fontId="17" fillId="0" borderId="296" xfId="3" quotePrefix="1" applyNumberFormat="1" applyFont="1" applyBorder="1" applyAlignment="1">
      <alignment vertical="center"/>
    </xf>
    <xf numFmtId="0" fontId="18" fillId="0" borderId="298" xfId="3" applyFont="1" applyBorder="1" applyAlignment="1" applyProtection="1">
      <alignment vertical="center"/>
      <protection locked="0"/>
    </xf>
    <xf numFmtId="170" fontId="18" fillId="0" borderId="298" xfId="3" applyNumberFormat="1" applyFont="1" applyBorder="1" applyAlignment="1">
      <alignment horizontal="right" vertical="center"/>
    </xf>
    <xf numFmtId="170" fontId="17" fillId="0" borderId="299" xfId="3" applyNumberFormat="1" applyFont="1" applyBorder="1" applyAlignment="1">
      <alignment horizontal="right" vertical="center"/>
    </xf>
    <xf numFmtId="170" fontId="17" fillId="0" borderId="300" xfId="3" applyNumberFormat="1" applyFont="1" applyBorder="1" applyAlignment="1">
      <alignment vertical="center"/>
    </xf>
    <xf numFmtId="170" fontId="17" fillId="0" borderId="301" xfId="3" applyNumberFormat="1" applyFont="1" applyBorder="1" applyAlignment="1">
      <alignment vertical="center"/>
    </xf>
    <xf numFmtId="170" fontId="17" fillId="0" borderId="302" xfId="3" applyNumberFormat="1" applyFont="1" applyBorder="1" applyAlignment="1">
      <alignment vertical="center"/>
    </xf>
    <xf numFmtId="0" fontId="24" fillId="0" borderId="181" xfId="3" applyFont="1" applyBorder="1" applyAlignment="1" applyProtection="1">
      <alignment vertical="center"/>
      <protection locked="0"/>
    </xf>
    <xf numFmtId="167" fontId="24" fillId="0" borderId="181" xfId="3" applyNumberFormat="1" applyFont="1" applyBorder="1" applyAlignment="1">
      <alignment horizontal="right" vertical="center"/>
    </xf>
    <xf numFmtId="167" fontId="25" fillId="0" borderId="218" xfId="3" applyNumberFormat="1" applyFont="1" applyBorder="1" applyAlignment="1">
      <alignment vertical="center"/>
    </xf>
    <xf numFmtId="167" fontId="25" fillId="0" borderId="303" xfId="3" applyNumberFormat="1" applyFont="1" applyBorder="1" applyAlignment="1">
      <alignment vertical="center"/>
    </xf>
    <xf numFmtId="167" fontId="25" fillId="0" borderId="220" xfId="3" applyNumberFormat="1" applyFont="1" applyBorder="1" applyAlignment="1">
      <alignment vertical="center"/>
    </xf>
    <xf numFmtId="167" fontId="25" fillId="0" borderId="304" xfId="3" applyNumberFormat="1" applyFont="1" applyBorder="1" applyAlignment="1">
      <alignment vertical="center"/>
    </xf>
    <xf numFmtId="167" fontId="25" fillId="0" borderId="181" xfId="3" applyNumberFormat="1" applyFont="1" applyBorder="1" applyAlignment="1">
      <alignment vertical="center"/>
    </xf>
    <xf numFmtId="167" fontId="25" fillId="10" borderId="208" xfId="3" applyNumberFormat="1" applyFont="1" applyFill="1" applyBorder="1" applyAlignment="1">
      <alignment vertical="center"/>
    </xf>
    <xf numFmtId="0" fontId="17" fillId="0" borderId="246" xfId="3" applyFont="1" applyBorder="1" applyAlignment="1" applyProtection="1">
      <alignment horizontal="left" vertical="center" indent="1"/>
      <protection locked="0"/>
    </xf>
    <xf numFmtId="167" fontId="18" fillId="0" borderId="246" xfId="3" applyNumberFormat="1" applyFont="1" applyBorder="1" applyAlignment="1">
      <alignment horizontal="right" vertical="center"/>
    </xf>
    <xf numFmtId="167" fontId="17" fillId="0" borderId="185" xfId="3" applyNumberFormat="1" applyFont="1" applyBorder="1" applyAlignment="1">
      <alignment horizontal="right" vertical="center"/>
    </xf>
    <xf numFmtId="167" fontId="17" fillId="0" borderId="247" xfId="3" applyNumberFormat="1" applyFont="1" applyBorder="1" applyAlignment="1">
      <alignment horizontal="right" vertical="center"/>
    </xf>
    <xf numFmtId="167" fontId="17" fillId="0" borderId="123" xfId="3" applyNumberFormat="1" applyFont="1" applyBorder="1" applyAlignment="1">
      <alignment horizontal="right" vertical="center"/>
    </xf>
    <xf numFmtId="167" fontId="17" fillId="0" borderId="248" xfId="3" applyNumberFormat="1" applyFont="1" applyBorder="1" applyAlignment="1">
      <alignment horizontal="right" vertical="center"/>
    </xf>
    <xf numFmtId="167" fontId="17" fillId="0" borderId="246" xfId="3" applyNumberFormat="1" applyFont="1" applyBorder="1" applyAlignment="1">
      <alignment horizontal="right" vertical="center"/>
    </xf>
    <xf numFmtId="167" fontId="25" fillId="6" borderId="0" xfId="3" applyNumberFormat="1" applyFont="1" applyFill="1"/>
    <xf numFmtId="167" fontId="17" fillId="7" borderId="0" xfId="3" applyNumberFormat="1" applyFont="1" applyFill="1" applyAlignment="1">
      <alignment horizontal="right" vertical="center"/>
    </xf>
    <xf numFmtId="0" fontId="17" fillId="0" borderId="198" xfId="3" applyFont="1" applyBorder="1" applyAlignment="1" applyProtection="1">
      <alignment horizontal="left" vertical="center" indent="1"/>
      <protection locked="0"/>
    </xf>
    <xf numFmtId="167" fontId="17" fillId="0" borderId="305" xfId="3" applyNumberFormat="1" applyFont="1" applyBorder="1" applyAlignment="1">
      <alignment horizontal="right" vertical="center"/>
    </xf>
    <xf numFmtId="167" fontId="17" fillId="0" borderId="306" xfId="3" applyNumberFormat="1" applyFont="1" applyBorder="1" applyAlignment="1">
      <alignment horizontal="right" vertical="center"/>
    </xf>
    <xf numFmtId="167" fontId="17" fillId="0" borderId="307" xfId="3" applyNumberFormat="1" applyFont="1" applyBorder="1" applyAlignment="1">
      <alignment horizontal="right" vertical="center"/>
    </xf>
    <xf numFmtId="167" fontId="17" fillId="0" borderId="308" xfId="3" applyNumberFormat="1" applyFont="1" applyBorder="1" applyAlignment="1">
      <alignment horizontal="right" vertical="center"/>
    </xf>
    <xf numFmtId="167" fontId="17" fillId="0" borderId="198" xfId="3" applyNumberFormat="1" applyFont="1" applyBorder="1" applyAlignment="1">
      <alignment horizontal="right" vertical="center"/>
    </xf>
    <xf numFmtId="167" fontId="17" fillId="7" borderId="309" xfId="3" applyNumberFormat="1" applyFont="1" applyFill="1" applyBorder="1" applyAlignment="1">
      <alignment horizontal="right" vertical="center"/>
    </xf>
    <xf numFmtId="0" fontId="46" fillId="0" borderId="208" xfId="3" applyFont="1" applyBorder="1" applyAlignment="1" applyProtection="1">
      <alignment horizontal="left" vertical="center" indent="1"/>
      <protection locked="0"/>
    </xf>
    <xf numFmtId="175" fontId="46" fillId="0" borderId="208" xfId="3" applyNumberFormat="1" applyFont="1" applyBorder="1" applyAlignment="1" applyProtection="1">
      <alignment horizontal="right" vertical="center"/>
      <protection locked="0"/>
    </xf>
    <xf numFmtId="0" fontId="15" fillId="10" borderId="311" xfId="3" applyFont="1" applyFill="1" applyBorder="1" applyAlignment="1">
      <alignment vertical="center" wrapText="1"/>
    </xf>
    <xf numFmtId="0" fontId="24" fillId="10" borderId="312" xfId="3" applyFont="1" applyFill="1" applyBorder="1" applyAlignment="1">
      <alignment horizontal="center" vertical="center"/>
    </xf>
    <xf numFmtId="0" fontId="38" fillId="0" borderId="311" xfId="3" applyFont="1" applyBorder="1" applyAlignment="1">
      <alignment vertical="center" wrapText="1"/>
    </xf>
    <xf numFmtId="0" fontId="24" fillId="0" borderId="312" xfId="3" applyFont="1" applyBorder="1" applyAlignment="1">
      <alignment horizontal="right" vertical="center"/>
    </xf>
    <xf numFmtId="0" fontId="25" fillId="0" borderId="313" xfId="3" applyFont="1" applyBorder="1" applyAlignment="1">
      <alignment horizontal="right" vertical="center"/>
    </xf>
    <xf numFmtId="0" fontId="25" fillId="0" borderId="314" xfId="3" applyFont="1" applyBorder="1" applyAlignment="1">
      <alignment horizontal="right" vertical="center"/>
    </xf>
    <xf numFmtId="0" fontId="25" fillId="0" borderId="315" xfId="3" applyFont="1" applyBorder="1" applyAlignment="1">
      <alignment horizontal="right" vertical="center"/>
    </xf>
    <xf numFmtId="0" fontId="25" fillId="0" borderId="316" xfId="3" applyFont="1" applyBorder="1" applyAlignment="1">
      <alignment horizontal="right" vertical="center"/>
    </xf>
    <xf numFmtId="168" fontId="25" fillId="0" borderId="314" xfId="3" applyNumberFormat="1" applyFont="1" applyBorder="1" applyAlignment="1">
      <alignment horizontal="right" vertical="center"/>
    </xf>
    <xf numFmtId="168" fontId="25" fillId="0" borderId="317" xfId="3" applyNumberFormat="1" applyFont="1" applyBorder="1" applyAlignment="1">
      <alignment horizontal="right" vertical="center"/>
    </xf>
    <xf numFmtId="0" fontId="15" fillId="0" borderId="311" xfId="3" applyFont="1" applyBorder="1" applyAlignment="1" applyProtection="1">
      <alignment vertical="center" wrapText="1"/>
      <protection locked="0"/>
    </xf>
    <xf numFmtId="0" fontId="25" fillId="0" borderId="312" xfId="3" applyFont="1" applyBorder="1" applyAlignment="1" applyProtection="1">
      <alignment horizontal="right" vertical="center"/>
      <protection locked="0"/>
    </xf>
    <xf numFmtId="168" fontId="24" fillId="0" borderId="314" xfId="3" applyNumberFormat="1" applyFont="1" applyBorder="1" applyAlignment="1">
      <alignment horizontal="right" vertical="center"/>
    </xf>
    <xf numFmtId="0" fontId="25" fillId="0" borderId="318" xfId="3" applyFont="1" applyBorder="1" applyAlignment="1" applyProtection="1">
      <alignment vertical="center"/>
      <protection locked="0"/>
    </xf>
    <xf numFmtId="167" fontId="24" fillId="0" borderId="319" xfId="3" applyNumberFormat="1" applyFont="1" applyBorder="1" applyAlignment="1">
      <alignment horizontal="right" vertical="center"/>
    </xf>
    <xf numFmtId="167" fontId="25" fillId="0" borderId="320" xfId="3" applyNumberFormat="1" applyFont="1" applyBorder="1" applyAlignment="1">
      <alignment vertical="center"/>
    </xf>
    <xf numFmtId="167" fontId="25" fillId="0" borderId="321" xfId="3" applyNumberFormat="1" applyFont="1" applyBorder="1" applyAlignment="1">
      <alignment vertical="center"/>
    </xf>
    <xf numFmtId="167" fontId="25" fillId="0" borderId="321" xfId="3" quotePrefix="1" applyNumberFormat="1" applyFont="1" applyBorder="1" applyAlignment="1">
      <alignment vertical="center"/>
    </xf>
    <xf numFmtId="167" fontId="25" fillId="0" borderId="322" xfId="3" applyNumberFormat="1" applyFont="1" applyBorder="1" applyAlignment="1">
      <alignment vertical="center"/>
    </xf>
    <xf numFmtId="167" fontId="25" fillId="0" borderId="323" xfId="3" applyNumberFormat="1" applyFont="1" applyBorder="1" applyAlignment="1">
      <alignment vertical="center"/>
    </xf>
    <xf numFmtId="167" fontId="25" fillId="0" borderId="324" xfId="3" applyNumberFormat="1" applyFont="1" applyBorder="1" applyAlignment="1">
      <alignment vertical="center"/>
    </xf>
    <xf numFmtId="0" fontId="25" fillId="0" borderId="325" xfId="3" applyFont="1" applyBorder="1" applyAlignment="1" applyProtection="1">
      <alignment vertical="center"/>
      <protection locked="0"/>
    </xf>
    <xf numFmtId="167" fontId="24" fillId="0" borderId="326" xfId="3" applyNumberFormat="1" applyFont="1" applyBorder="1" applyAlignment="1">
      <alignment horizontal="right" vertical="center"/>
    </xf>
    <xf numFmtId="167" fontId="25" fillId="0" borderId="327" xfId="3" applyNumberFormat="1" applyFont="1" applyBorder="1" applyAlignment="1">
      <alignment vertical="center"/>
    </xf>
    <xf numFmtId="167" fontId="25" fillId="0" borderId="328" xfId="3" applyNumberFormat="1" applyFont="1" applyBorder="1" applyAlignment="1">
      <alignment vertical="center"/>
    </xf>
    <xf numFmtId="167" fontId="25" fillId="0" borderId="328" xfId="3" quotePrefix="1" applyNumberFormat="1" applyFont="1" applyBorder="1" applyAlignment="1">
      <alignment vertical="center"/>
    </xf>
    <xf numFmtId="167" fontId="25" fillId="0" borderId="329" xfId="3" applyNumberFormat="1" applyFont="1" applyBorder="1" applyAlignment="1">
      <alignment vertical="center"/>
    </xf>
    <xf numFmtId="167" fontId="25" fillId="0" borderId="330" xfId="3" applyNumberFormat="1" applyFont="1" applyBorder="1" applyAlignment="1">
      <alignment vertical="center"/>
    </xf>
    <xf numFmtId="167" fontId="25" fillId="0" borderId="331" xfId="3" applyNumberFormat="1" applyFont="1" applyBorder="1" applyAlignment="1">
      <alignment vertical="center"/>
    </xf>
    <xf numFmtId="0" fontId="24" fillId="0" borderId="325" xfId="3" applyFont="1" applyBorder="1" applyAlignment="1" applyProtection="1">
      <alignment vertical="center"/>
      <protection locked="0"/>
    </xf>
    <xf numFmtId="164" fontId="24" fillId="0" borderId="326" xfId="3" applyNumberFormat="1" applyFont="1" applyBorder="1" applyAlignment="1">
      <alignment horizontal="right" vertical="center"/>
    </xf>
    <xf numFmtId="164" fontId="25" fillId="0" borderId="327" xfId="3" applyNumberFormat="1" applyFont="1" applyBorder="1" applyAlignment="1">
      <alignment vertical="center"/>
    </xf>
    <xf numFmtId="164" fontId="25" fillId="0" borderId="328" xfId="3" applyNumberFormat="1" applyFont="1" applyBorder="1" applyAlignment="1">
      <alignment vertical="center"/>
    </xf>
    <xf numFmtId="164" fontId="25" fillId="0" borderId="329" xfId="3" applyNumberFormat="1" applyFont="1" applyBorder="1" applyAlignment="1">
      <alignment vertical="center"/>
    </xf>
    <xf numFmtId="164" fontId="25" fillId="0" borderId="330" xfId="3" applyNumberFormat="1" applyFont="1" applyBorder="1" applyAlignment="1">
      <alignment vertical="center"/>
    </xf>
    <xf numFmtId="164" fontId="25" fillId="0" borderId="331" xfId="3" applyNumberFormat="1" applyFont="1" applyBorder="1" applyAlignment="1">
      <alignment vertical="center"/>
    </xf>
    <xf numFmtId="167" fontId="25" fillId="0" borderId="327" xfId="3" applyNumberFormat="1" applyFont="1" applyBorder="1" applyAlignment="1">
      <alignment horizontal="right" vertical="center"/>
    </xf>
    <xf numFmtId="167" fontId="25" fillId="0" borderId="328" xfId="3" applyNumberFormat="1" applyFont="1" applyBorder="1" applyAlignment="1">
      <alignment horizontal="right" vertical="center"/>
    </xf>
    <xf numFmtId="167" fontId="25" fillId="0" borderId="329" xfId="3" applyNumberFormat="1" applyFont="1" applyBorder="1" applyAlignment="1">
      <alignment horizontal="right" vertical="center"/>
    </xf>
    <xf numFmtId="167" fontId="25" fillId="0" borderId="330" xfId="3" applyNumberFormat="1" applyFont="1" applyBorder="1" applyAlignment="1">
      <alignment horizontal="right" vertical="center"/>
    </xf>
    <xf numFmtId="167" fontId="25" fillId="0" borderId="331" xfId="3" applyNumberFormat="1" applyFont="1" applyBorder="1" applyAlignment="1">
      <alignment horizontal="right" vertical="center"/>
    </xf>
    <xf numFmtId="0" fontId="24" fillId="0" borderId="332" xfId="3" applyFont="1" applyBorder="1" applyAlignment="1" applyProtection="1">
      <alignment vertical="center"/>
      <protection locked="0"/>
    </xf>
    <xf numFmtId="167" fontId="24" fillId="0" borderId="333" xfId="3" applyNumberFormat="1" applyFont="1" applyBorder="1" applyAlignment="1">
      <alignment horizontal="right" vertical="center"/>
    </xf>
    <xf numFmtId="167" fontId="25" fillId="0" borderId="334" xfId="3" applyNumberFormat="1" applyFont="1" applyBorder="1" applyAlignment="1">
      <alignment vertical="center"/>
    </xf>
    <xf numFmtId="167" fontId="25" fillId="0" borderId="335" xfId="3" applyNumberFormat="1" applyFont="1" applyBorder="1" applyAlignment="1">
      <alignment vertical="center"/>
    </xf>
    <xf numFmtId="167" fontId="25" fillId="0" borderId="336" xfId="3" applyNumberFormat="1" applyFont="1" applyBorder="1" applyAlignment="1">
      <alignment vertical="center"/>
    </xf>
    <xf numFmtId="167" fontId="25" fillId="0" borderId="337" xfId="3" applyNumberFormat="1" applyFont="1" applyBorder="1" applyAlignment="1">
      <alignment vertical="center"/>
    </xf>
    <xf numFmtId="167" fontId="25" fillId="0" borderId="338" xfId="3" applyNumberFormat="1" applyFont="1" applyBorder="1" applyAlignment="1">
      <alignment vertical="center"/>
    </xf>
    <xf numFmtId="0" fontId="15" fillId="0" borderId="311" xfId="3" applyFont="1" applyBorder="1" applyAlignment="1" applyProtection="1">
      <alignment vertical="center"/>
      <protection locked="0"/>
    </xf>
    <xf numFmtId="176" fontId="24" fillId="0" borderId="312" xfId="3" applyNumberFormat="1" applyFont="1" applyBorder="1" applyAlignment="1">
      <alignment horizontal="right" vertical="center"/>
    </xf>
    <xf numFmtId="176" fontId="25" fillId="0" borderId="313" xfId="3" applyNumberFormat="1" applyFont="1" applyBorder="1" applyAlignment="1">
      <alignment vertical="center"/>
    </xf>
    <xf numFmtId="176" fontId="25" fillId="0" borderId="314" xfId="3" applyNumberFormat="1" applyFont="1" applyBorder="1" applyAlignment="1">
      <alignment vertical="center"/>
    </xf>
    <xf numFmtId="176" fontId="25" fillId="0" borderId="315" xfId="3" applyNumberFormat="1" applyFont="1" applyBorder="1" applyAlignment="1">
      <alignment vertical="center"/>
    </xf>
    <xf numFmtId="176" fontId="25" fillId="0" borderId="316" xfId="3" applyNumberFormat="1" applyFont="1" applyBorder="1" applyAlignment="1">
      <alignment vertical="center"/>
    </xf>
    <xf numFmtId="176" fontId="25" fillId="0" borderId="317" xfId="3" applyNumberFormat="1" applyFont="1" applyBorder="1" applyAlignment="1">
      <alignment vertical="center"/>
    </xf>
    <xf numFmtId="0" fontId="24" fillId="0" borderId="318" xfId="3" applyFont="1" applyBorder="1" applyAlignment="1" applyProtection="1">
      <alignment vertical="center"/>
      <protection locked="0"/>
    </xf>
    <xf numFmtId="170" fontId="24" fillId="0" borderId="319" xfId="3" applyNumberFormat="1" applyFont="1" applyBorder="1" applyAlignment="1">
      <alignment horizontal="right" vertical="center"/>
    </xf>
    <xf numFmtId="170" fontId="25" fillId="0" borderId="320" xfId="3" applyNumberFormat="1" applyFont="1" applyBorder="1" applyAlignment="1">
      <alignment vertical="center"/>
    </xf>
    <xf numFmtId="170" fontId="25" fillId="0" borderId="321" xfId="3" applyNumberFormat="1" applyFont="1" applyBorder="1" applyAlignment="1">
      <alignment vertical="center"/>
    </xf>
    <xf numFmtId="170" fontId="25" fillId="0" borderId="322" xfId="3" applyNumberFormat="1" applyFont="1" applyBorder="1" applyAlignment="1">
      <alignment vertical="center"/>
    </xf>
    <xf numFmtId="170" fontId="25" fillId="0" borderId="323" xfId="3" applyNumberFormat="1" applyFont="1" applyBorder="1" applyAlignment="1">
      <alignment vertical="center"/>
    </xf>
    <xf numFmtId="170" fontId="25" fillId="0" borderId="324" xfId="3" applyNumberFormat="1" applyFont="1" applyBorder="1" applyAlignment="1">
      <alignment vertical="center"/>
    </xf>
    <xf numFmtId="170" fontId="25" fillId="0" borderId="321" xfId="3" applyNumberFormat="1" applyFont="1" applyBorder="1" applyAlignment="1">
      <alignment horizontal="right" vertical="center"/>
    </xf>
    <xf numFmtId="170" fontId="24" fillId="0" borderId="333" xfId="3" applyNumberFormat="1" applyFont="1" applyBorder="1" applyAlignment="1">
      <alignment horizontal="right" vertical="center"/>
    </xf>
    <xf numFmtId="170" fontId="25" fillId="0" borderId="334" xfId="3" applyNumberFormat="1" applyFont="1" applyBorder="1" applyAlignment="1">
      <alignment vertical="center"/>
    </xf>
    <xf numFmtId="170" fontId="25" fillId="0" borderId="335" xfId="3" applyNumberFormat="1" applyFont="1" applyBorder="1" applyAlignment="1">
      <alignment horizontal="right" vertical="center"/>
    </xf>
    <xf numFmtId="170" fontId="25" fillId="0" borderId="336" xfId="3" applyNumberFormat="1" applyFont="1" applyBorder="1" applyAlignment="1">
      <alignment horizontal="right" vertical="center"/>
    </xf>
    <xf numFmtId="170" fontId="25" fillId="0" borderId="337" xfId="3" applyNumberFormat="1" applyFont="1" applyBorder="1" applyAlignment="1">
      <alignment vertical="center"/>
    </xf>
    <xf numFmtId="170" fontId="25" fillId="0" borderId="338" xfId="3" applyNumberFormat="1" applyFont="1" applyBorder="1" applyAlignment="1">
      <alignment horizontal="right" vertical="center"/>
    </xf>
    <xf numFmtId="167" fontId="24" fillId="0" borderId="326" xfId="3" quotePrefix="1" applyNumberFormat="1" applyFont="1" applyBorder="1" applyAlignment="1">
      <alignment horizontal="right" vertical="center"/>
    </xf>
    <xf numFmtId="0" fontId="24" fillId="0" borderId="339" xfId="3" applyFont="1" applyBorder="1" applyAlignment="1" applyProtection="1">
      <alignment vertical="center"/>
      <protection locked="0"/>
    </xf>
    <xf numFmtId="0" fontId="24" fillId="0" borderId="340" xfId="3" applyFont="1" applyBorder="1" applyAlignment="1" applyProtection="1">
      <alignment vertical="center"/>
      <protection locked="0"/>
    </xf>
    <xf numFmtId="167" fontId="24" fillId="0" borderId="340" xfId="3" applyNumberFormat="1" applyFont="1" applyBorder="1" applyAlignment="1">
      <alignment horizontal="right" vertical="center"/>
    </xf>
    <xf numFmtId="167" fontId="25" fillId="0" borderId="341" xfId="3" applyNumberFormat="1" applyFont="1" applyBorder="1" applyAlignment="1">
      <alignment vertical="center"/>
    </xf>
    <xf numFmtId="167" fontId="25" fillId="0" borderId="342" xfId="3" applyNumberFormat="1" applyFont="1" applyBorder="1" applyAlignment="1">
      <alignment horizontal="right" vertical="center"/>
    </xf>
    <xf numFmtId="167" fontId="25" fillId="0" borderId="340" xfId="3" applyNumberFormat="1" applyFont="1" applyBorder="1" applyAlignment="1">
      <alignment horizontal="right" vertical="center"/>
    </xf>
    <xf numFmtId="0" fontId="24" fillId="0" borderId="24" xfId="3" applyFont="1" applyBorder="1" applyAlignment="1" applyProtection="1">
      <alignment vertical="center"/>
      <protection locked="0"/>
    </xf>
    <xf numFmtId="0" fontId="33" fillId="0" borderId="24" xfId="3" applyFont="1" applyBorder="1" applyAlignment="1">
      <alignment horizontal="left" vertical="center"/>
    </xf>
    <xf numFmtId="0" fontId="36" fillId="0" borderId="0" xfId="3" applyFont="1" applyAlignment="1">
      <alignment horizontal="left" vertical="center"/>
    </xf>
    <xf numFmtId="0" fontId="34" fillId="0" borderId="0" xfId="3" quotePrefix="1" applyFont="1" applyAlignment="1">
      <alignment horizontal="left" vertical="center"/>
    </xf>
    <xf numFmtId="0" fontId="38" fillId="10" borderId="311" xfId="3" applyFont="1" applyFill="1" applyBorder="1" applyAlignment="1">
      <alignment vertical="center"/>
    </xf>
    <xf numFmtId="0" fontId="24" fillId="10" borderId="110" xfId="3" applyFont="1" applyFill="1" applyBorder="1" applyAlignment="1">
      <alignment horizontal="center" vertical="center"/>
    </xf>
    <xf numFmtId="0" fontId="38" fillId="0" borderId="311" xfId="3" applyFont="1" applyBorder="1" applyAlignment="1">
      <alignment vertical="center"/>
    </xf>
    <xf numFmtId="177" fontId="24" fillId="0" borderId="110" xfId="3" applyNumberFormat="1" applyFont="1" applyBorder="1" applyAlignment="1">
      <alignment horizontal="right" vertical="center"/>
    </xf>
    <xf numFmtId="177" fontId="25" fillId="0" borderId="313" xfId="3" applyNumberFormat="1" applyFont="1" applyBorder="1" applyAlignment="1">
      <alignment horizontal="right" vertical="center"/>
    </xf>
    <xf numFmtId="177" fontId="25" fillId="0" borderId="314" xfId="3" applyNumberFormat="1" applyFont="1" applyBorder="1" applyAlignment="1">
      <alignment horizontal="right" vertical="center"/>
    </xf>
    <xf numFmtId="177" fontId="25" fillId="0" borderId="110" xfId="3" applyNumberFormat="1" applyFont="1" applyBorder="1" applyAlignment="1">
      <alignment horizontal="right" vertical="center"/>
    </xf>
    <xf numFmtId="177" fontId="25" fillId="0" borderId="343" xfId="3" applyNumberFormat="1" applyFont="1" applyBorder="1" applyAlignment="1">
      <alignment horizontal="right" vertical="center"/>
    </xf>
    <xf numFmtId="177" fontId="25" fillId="0" borderId="317" xfId="3" applyNumberFormat="1" applyFont="1" applyBorder="1" applyAlignment="1">
      <alignment horizontal="right" vertical="center"/>
    </xf>
    <xf numFmtId="177" fontId="25" fillId="0" borderId="314" xfId="3" applyNumberFormat="1" applyFont="1" applyBorder="1" applyAlignment="1">
      <alignment vertical="center"/>
    </xf>
    <xf numFmtId="0" fontId="24" fillId="0" borderId="318" xfId="3" applyFont="1" applyBorder="1" applyAlignment="1">
      <alignment horizontal="left" vertical="center" indent="2"/>
    </xf>
    <xf numFmtId="167" fontId="24" fillId="0" borderId="344" xfId="3" applyNumberFormat="1" applyFont="1" applyBorder="1" applyAlignment="1">
      <alignment horizontal="right" vertical="center"/>
    </xf>
    <xf numFmtId="167" fontId="25" fillId="0" borderId="344" xfId="3" applyNumberFormat="1" applyFont="1" applyBorder="1" applyAlignment="1">
      <alignment vertical="center"/>
    </xf>
    <xf numFmtId="167" fontId="25" fillId="0" borderId="345" xfId="3" applyNumberFormat="1" applyFont="1" applyBorder="1" applyAlignment="1">
      <alignment vertical="center"/>
    </xf>
    <xf numFmtId="0" fontId="24" fillId="0" borderId="325" xfId="3" applyFont="1" applyBorder="1" applyAlignment="1">
      <alignment horizontal="left" vertical="center" indent="2"/>
    </xf>
    <xf numFmtId="167" fontId="24" fillId="0" borderId="192" xfId="3" applyNumberFormat="1" applyFont="1" applyBorder="1" applyAlignment="1">
      <alignment horizontal="right" vertical="center"/>
    </xf>
    <xf numFmtId="167" fontId="25" fillId="0" borderId="192" xfId="3" applyNumberFormat="1" applyFont="1" applyBorder="1" applyAlignment="1">
      <alignment vertical="center"/>
    </xf>
    <xf numFmtId="167" fontId="25" fillId="0" borderId="346" xfId="3" applyNumberFormat="1" applyFont="1" applyBorder="1" applyAlignment="1">
      <alignment vertical="center"/>
    </xf>
    <xf numFmtId="0" fontId="24" fillId="0" borderId="325" xfId="3" applyFont="1" applyBorder="1" applyAlignment="1">
      <alignment horizontal="left" vertical="center" indent="1"/>
    </xf>
    <xf numFmtId="0" fontId="24" fillId="0" borderId="325" xfId="3" applyFont="1" applyBorder="1" applyAlignment="1">
      <alignment vertical="center"/>
    </xf>
    <xf numFmtId="178" fontId="24" fillId="0" borderId="192" xfId="3" applyNumberFormat="1" applyFont="1" applyBorder="1" applyAlignment="1">
      <alignment horizontal="right" vertical="center"/>
    </xf>
    <xf numFmtId="179" fontId="25" fillId="0" borderId="327" xfId="3" applyNumberFormat="1" applyFont="1" applyBorder="1" applyAlignment="1">
      <alignment vertical="center"/>
    </xf>
    <xf numFmtId="179" fontId="25" fillId="0" borderId="328" xfId="3" applyNumberFormat="1" applyFont="1" applyBorder="1" applyAlignment="1">
      <alignment vertical="center"/>
    </xf>
    <xf numFmtId="179" fontId="25" fillId="0" borderId="192" xfId="3" applyNumberFormat="1" applyFont="1" applyBorder="1" applyAlignment="1">
      <alignment vertical="center"/>
    </xf>
    <xf numFmtId="179" fontId="25" fillId="0" borderId="346" xfId="3" applyNumberFormat="1" applyFont="1" applyBorder="1" applyAlignment="1">
      <alignment vertical="center"/>
    </xf>
    <xf numFmtId="179" fontId="25" fillId="0" borderId="331" xfId="3" applyNumberFormat="1" applyFont="1" applyBorder="1" applyAlignment="1">
      <alignment vertical="center"/>
    </xf>
    <xf numFmtId="0" fontId="25" fillId="0" borderId="325" xfId="3" applyFont="1" applyBorder="1" applyAlignment="1">
      <alignment horizontal="left" vertical="center" indent="3"/>
    </xf>
    <xf numFmtId="0" fontId="24" fillId="0" borderId="325" xfId="3" applyFont="1" applyBorder="1" applyAlignment="1">
      <alignment horizontal="left" vertical="center"/>
    </xf>
    <xf numFmtId="0" fontId="25" fillId="0" borderId="325" xfId="3" applyFont="1" applyBorder="1" applyAlignment="1">
      <alignment horizontal="left" vertical="center" indent="1"/>
    </xf>
    <xf numFmtId="0" fontId="25" fillId="0" borderId="325" xfId="3" quotePrefix="1" applyFont="1" applyBorder="1" applyAlignment="1">
      <alignment horizontal="left" vertical="center" indent="1"/>
    </xf>
    <xf numFmtId="0" fontId="24" fillId="0" borderId="332" xfId="3" applyFont="1" applyBorder="1" applyAlignment="1">
      <alignment vertical="center"/>
    </xf>
    <xf numFmtId="167" fontId="25" fillId="0" borderId="340" xfId="3" applyNumberFormat="1" applyFont="1" applyBorder="1" applyAlignment="1">
      <alignment vertical="center"/>
    </xf>
    <xf numFmtId="167" fontId="25" fillId="0" borderId="347" xfId="3" applyNumberFormat="1" applyFont="1" applyBorder="1" applyAlignment="1">
      <alignment vertical="center"/>
    </xf>
    <xf numFmtId="0" fontId="45" fillId="0" borderId="24" xfId="3" applyFont="1" applyBorder="1"/>
    <xf numFmtId="0" fontId="38" fillId="10" borderId="349" xfId="3" applyFont="1" applyFill="1" applyBorder="1" applyAlignment="1">
      <alignment vertical="center"/>
    </xf>
    <xf numFmtId="0" fontId="24" fillId="10" borderId="350" xfId="3" applyFont="1" applyFill="1" applyBorder="1" applyAlignment="1">
      <alignment horizontal="center" vertical="center"/>
    </xf>
    <xf numFmtId="0" fontId="38" fillId="0" borderId="349" xfId="3" applyFont="1" applyBorder="1" applyAlignment="1">
      <alignment vertical="center"/>
    </xf>
    <xf numFmtId="0" fontId="24" fillId="0" borderId="350" xfId="3" applyFont="1" applyBorder="1" applyAlignment="1">
      <alignment horizontal="right" vertical="center"/>
    </xf>
    <xf numFmtId="0" fontId="25" fillId="0" borderId="351" xfId="3" applyFont="1" applyBorder="1" applyAlignment="1">
      <alignment horizontal="right" vertical="center"/>
    </xf>
    <xf numFmtId="0" fontId="25" fillId="0" borderId="352" xfId="3" applyFont="1" applyBorder="1" applyAlignment="1">
      <alignment horizontal="right" vertical="center"/>
    </xf>
    <xf numFmtId="0" fontId="25" fillId="0" borderId="353" xfId="3" applyFont="1" applyBorder="1" applyAlignment="1">
      <alignment horizontal="right" vertical="center"/>
    </xf>
    <xf numFmtId="0" fontId="25" fillId="0" borderId="350" xfId="3" applyFont="1" applyBorder="1" applyAlignment="1">
      <alignment horizontal="right" vertical="center"/>
    </xf>
    <xf numFmtId="168" fontId="25" fillId="0" borderId="352" xfId="3" applyNumberFormat="1" applyFont="1" applyBorder="1" applyAlignment="1">
      <alignment horizontal="right" vertical="center"/>
    </xf>
    <xf numFmtId="0" fontId="15" fillId="0" borderId="349" xfId="3" applyFont="1" applyBorder="1" applyAlignment="1">
      <alignment vertical="center"/>
    </xf>
    <xf numFmtId="0" fontId="24" fillId="0" borderId="351" xfId="3" applyFont="1" applyBorder="1" applyAlignment="1">
      <alignment horizontal="right" vertical="center"/>
    </xf>
    <xf numFmtId="0" fontId="24" fillId="0" borderId="352" xfId="3" applyFont="1" applyBorder="1" applyAlignment="1">
      <alignment horizontal="right" vertical="center"/>
    </xf>
    <xf numFmtId="0" fontId="24" fillId="0" borderId="110" xfId="3" applyFont="1" applyBorder="1" applyAlignment="1">
      <alignment horizontal="right" vertical="center"/>
    </xf>
    <xf numFmtId="168" fontId="24" fillId="0" borderId="353" xfId="3" applyNumberFormat="1" applyFont="1" applyBorder="1" applyAlignment="1">
      <alignment horizontal="right" vertical="center"/>
    </xf>
    <xf numFmtId="168" fontId="24" fillId="0" borderId="352" xfId="3" applyNumberFormat="1" applyFont="1" applyBorder="1" applyAlignment="1">
      <alignment horizontal="right" vertical="center"/>
    </xf>
    <xf numFmtId="168" fontId="24" fillId="0" borderId="350" xfId="3" applyNumberFormat="1" applyFont="1" applyBorder="1" applyAlignment="1">
      <alignment horizontal="right" vertical="center"/>
    </xf>
    <xf numFmtId="0" fontId="25" fillId="0" borderId="354" xfId="3" applyFont="1" applyBorder="1" applyAlignment="1">
      <alignment vertical="center"/>
    </xf>
    <xf numFmtId="167" fontId="24" fillId="0" borderId="355" xfId="3" applyNumberFormat="1" applyFont="1" applyBorder="1" applyAlignment="1">
      <alignment horizontal="right" vertical="center"/>
    </xf>
    <xf numFmtId="167" fontId="25" fillId="0" borderId="356" xfId="3" applyNumberFormat="1" applyFont="1" applyBorder="1" applyAlignment="1">
      <alignment vertical="center"/>
    </xf>
    <xf numFmtId="167" fontId="25" fillId="0" borderId="357" xfId="3" applyNumberFormat="1" applyFont="1" applyBorder="1" applyAlignment="1">
      <alignment vertical="center"/>
    </xf>
    <xf numFmtId="167" fontId="25" fillId="0" borderId="358" xfId="3" applyNumberFormat="1" applyFont="1" applyBorder="1" applyAlignment="1">
      <alignment vertical="center"/>
    </xf>
    <xf numFmtId="167" fontId="25" fillId="0" borderId="355" xfId="3" applyNumberFormat="1" applyFont="1" applyBorder="1" applyAlignment="1">
      <alignment vertical="center"/>
    </xf>
    <xf numFmtId="0" fontId="25" fillId="0" borderId="359" xfId="3" applyFont="1" applyBorder="1" applyAlignment="1">
      <alignment vertical="center"/>
    </xf>
    <xf numFmtId="167" fontId="24" fillId="0" borderId="360" xfId="3" applyNumberFormat="1" applyFont="1" applyBorder="1" applyAlignment="1">
      <alignment horizontal="right" vertical="center"/>
    </xf>
    <xf numFmtId="167" fontId="25" fillId="0" borderId="361" xfId="3" applyNumberFormat="1" applyFont="1" applyBorder="1" applyAlignment="1">
      <alignment vertical="center"/>
    </xf>
    <xf numFmtId="167" fontId="25" fillId="0" borderId="362" xfId="3" applyNumberFormat="1" applyFont="1" applyBorder="1" applyAlignment="1">
      <alignment vertical="center"/>
    </xf>
    <xf numFmtId="167" fontId="25" fillId="0" borderId="363" xfId="3" applyNumberFormat="1" applyFont="1" applyBorder="1" applyAlignment="1">
      <alignment vertical="center"/>
    </xf>
    <xf numFmtId="167" fontId="25" fillId="0" borderId="360" xfId="3" applyNumberFormat="1" applyFont="1" applyBorder="1" applyAlignment="1">
      <alignment vertical="center"/>
    </xf>
    <xf numFmtId="0" fontId="25" fillId="0" borderId="359" xfId="3" applyFont="1" applyBorder="1" applyAlignment="1">
      <alignment horizontal="left" vertical="center" indent="1"/>
    </xf>
    <xf numFmtId="0" fontId="24" fillId="0" borderId="359" xfId="3" applyFont="1" applyBorder="1" applyAlignment="1">
      <alignment vertical="center"/>
    </xf>
    <xf numFmtId="164" fontId="25" fillId="0" borderId="361" xfId="3" applyNumberFormat="1" applyFont="1" applyBorder="1" applyAlignment="1">
      <alignment vertical="center"/>
    </xf>
    <xf numFmtId="164" fontId="25" fillId="0" borderId="362" xfId="3" applyNumberFormat="1" applyFont="1" applyBorder="1" applyAlignment="1">
      <alignment vertical="center"/>
    </xf>
    <xf numFmtId="164" fontId="25" fillId="0" borderId="192" xfId="3" applyNumberFormat="1" applyFont="1" applyBorder="1" applyAlignment="1">
      <alignment vertical="center"/>
    </xf>
    <xf numFmtId="164" fontId="25" fillId="0" borderId="363" xfId="3" applyNumberFormat="1" applyFont="1" applyBorder="1" applyAlignment="1">
      <alignment vertical="center"/>
    </xf>
    <xf numFmtId="164" fontId="25" fillId="0" borderId="360" xfId="3" applyNumberFormat="1" applyFont="1" applyBorder="1" applyAlignment="1">
      <alignment vertical="center"/>
    </xf>
    <xf numFmtId="167" fontId="25" fillId="0" borderId="364" xfId="3" applyNumberFormat="1" applyFont="1" applyBorder="1" applyAlignment="1">
      <alignment vertical="center"/>
    </xf>
    <xf numFmtId="0" fontId="25" fillId="0" borderId="340" xfId="3" applyFont="1" applyBorder="1" applyAlignment="1">
      <alignment vertical="center"/>
    </xf>
    <xf numFmtId="164" fontId="24" fillId="0" borderId="340" xfId="3" applyNumberFormat="1" applyFont="1" applyBorder="1" applyAlignment="1">
      <alignment horizontal="right" vertical="center"/>
    </xf>
    <xf numFmtId="176" fontId="25" fillId="0" borderId="341" xfId="3" applyNumberFormat="1" applyFont="1" applyBorder="1" applyAlignment="1">
      <alignment vertical="center"/>
    </xf>
    <xf numFmtId="176" fontId="25" fillId="0" borderId="342" xfId="3" applyNumberFormat="1" applyFont="1" applyBorder="1" applyAlignment="1">
      <alignment vertical="center"/>
    </xf>
    <xf numFmtId="164" fontId="25" fillId="0" borderId="342" xfId="3" applyNumberFormat="1" applyFont="1" applyBorder="1" applyAlignment="1">
      <alignment vertical="center"/>
    </xf>
    <xf numFmtId="164" fontId="25" fillId="0" borderId="340" xfId="3" applyNumberFormat="1" applyFont="1" applyBorder="1" applyAlignment="1">
      <alignment vertical="center"/>
    </xf>
    <xf numFmtId="164" fontId="25" fillId="0" borderId="341" xfId="3" applyNumberFormat="1" applyFont="1" applyBorder="1" applyAlignment="1">
      <alignment vertical="center"/>
    </xf>
    <xf numFmtId="0" fontId="15" fillId="0" borderId="365" xfId="3" applyFont="1" applyBorder="1" applyAlignment="1">
      <alignment vertical="center"/>
    </xf>
    <xf numFmtId="171" fontId="24" fillId="0" borderId="366" xfId="3" applyNumberFormat="1" applyFont="1" applyBorder="1" applyAlignment="1">
      <alignment horizontal="right" vertical="center"/>
    </xf>
    <xf numFmtId="171" fontId="25" fillId="0" borderId="367" xfId="3" applyNumberFormat="1" applyFont="1" applyBorder="1" applyAlignment="1">
      <alignment vertical="center"/>
    </xf>
    <xf numFmtId="171" fontId="25" fillId="0" borderId="368" xfId="3" applyNumberFormat="1" applyFont="1" applyBorder="1" applyAlignment="1">
      <alignment vertical="center"/>
    </xf>
    <xf numFmtId="171" fontId="25" fillId="0" borderId="110" xfId="3" applyNumberFormat="1" applyFont="1" applyBorder="1" applyAlignment="1">
      <alignment vertical="center"/>
    </xf>
    <xf numFmtId="171" fontId="25" fillId="0" borderId="369" xfId="3" applyNumberFormat="1" applyFont="1" applyBorder="1" applyAlignment="1">
      <alignment vertical="center"/>
    </xf>
    <xf numFmtId="171" fontId="25" fillId="0" borderId="370" xfId="3" applyNumberFormat="1" applyFont="1" applyBorder="1" applyAlignment="1">
      <alignment vertical="center"/>
    </xf>
    <xf numFmtId="164" fontId="25" fillId="0" borderId="368" xfId="3" applyNumberFormat="1" applyFont="1" applyBorder="1" applyAlignment="1">
      <alignment vertical="center"/>
    </xf>
    <xf numFmtId="0" fontId="25" fillId="0" borderId="344" xfId="3" applyFont="1" applyBorder="1" applyAlignment="1">
      <alignment horizontal="left" vertical="center" indent="1"/>
    </xf>
    <xf numFmtId="170" fontId="24" fillId="0" borderId="344" xfId="3" applyNumberFormat="1" applyFont="1" applyBorder="1" applyAlignment="1">
      <alignment horizontal="right" vertical="center"/>
    </xf>
    <xf numFmtId="170" fontId="25" fillId="0" borderId="371" xfId="3" applyNumberFormat="1" applyFont="1" applyBorder="1" applyAlignment="1">
      <alignment vertical="center"/>
    </xf>
    <xf numFmtId="170" fontId="25" fillId="0" borderId="372" xfId="3" applyNumberFormat="1" applyFont="1" applyBorder="1" applyAlignment="1">
      <alignment vertical="center"/>
    </xf>
    <xf numFmtId="170" fontId="25" fillId="0" borderId="344" xfId="3" applyNumberFormat="1" applyFont="1" applyBorder="1" applyAlignment="1">
      <alignment vertical="center"/>
    </xf>
    <xf numFmtId="164" fontId="25" fillId="9" borderId="373" xfId="3" applyNumberFormat="1" applyFont="1" applyFill="1" applyBorder="1" applyAlignment="1">
      <alignment vertical="center"/>
    </xf>
    <xf numFmtId="170" fontId="24" fillId="0" borderId="360" xfId="3" applyNumberFormat="1" applyFont="1" applyBorder="1" applyAlignment="1">
      <alignment horizontal="right" vertical="center"/>
    </xf>
    <xf numFmtId="170" fontId="25" fillId="0" borderId="361" xfId="3" applyNumberFormat="1" applyFont="1" applyBorder="1" applyAlignment="1">
      <alignment vertical="center"/>
    </xf>
    <xf numFmtId="170" fontId="25" fillId="0" borderId="362" xfId="3" applyNumberFormat="1" applyFont="1" applyBorder="1" applyAlignment="1">
      <alignment vertical="center"/>
    </xf>
    <xf numFmtId="170" fontId="25" fillId="0" borderId="192" xfId="3" applyNumberFormat="1" applyFont="1" applyBorder="1" applyAlignment="1">
      <alignment vertical="center"/>
    </xf>
    <xf numFmtId="170" fontId="25" fillId="0" borderId="363" xfId="3" applyNumberFormat="1" applyFont="1" applyBorder="1" applyAlignment="1">
      <alignment vertical="center"/>
    </xf>
    <xf numFmtId="170" fontId="25" fillId="0" borderId="364" xfId="3" applyNumberFormat="1" applyFont="1" applyBorder="1" applyAlignment="1">
      <alignment vertical="center"/>
    </xf>
    <xf numFmtId="164" fontId="25" fillId="9" borderId="374" xfId="3" applyNumberFormat="1" applyFont="1" applyFill="1" applyBorder="1" applyAlignment="1">
      <alignment vertical="center"/>
    </xf>
    <xf numFmtId="164" fontId="25" fillId="9" borderId="375" xfId="3" applyNumberFormat="1" applyFont="1" applyFill="1" applyBorder="1" applyAlignment="1">
      <alignment vertical="center"/>
    </xf>
    <xf numFmtId="170" fontId="24" fillId="0" borderId="340" xfId="3" applyNumberFormat="1" applyFont="1" applyBorder="1" applyAlignment="1">
      <alignment horizontal="right" vertical="center"/>
    </xf>
    <xf numFmtId="171" fontId="25" fillId="0" borderId="341" xfId="3" applyNumberFormat="1" applyFont="1" applyBorder="1" applyAlignment="1">
      <alignment vertical="center"/>
    </xf>
    <xf numFmtId="171" fontId="25" fillId="0" borderId="342" xfId="3" applyNumberFormat="1" applyFont="1" applyBorder="1" applyAlignment="1">
      <alignment vertical="center"/>
    </xf>
    <xf numFmtId="171" fontId="25" fillId="0" borderId="340" xfId="3" applyNumberFormat="1" applyFont="1" applyBorder="1" applyAlignment="1">
      <alignment vertical="center"/>
    </xf>
    <xf numFmtId="170" fontId="24" fillId="0" borderId="366" xfId="3" applyNumberFormat="1" applyFont="1" applyBorder="1" applyAlignment="1">
      <alignment horizontal="right" vertical="center"/>
    </xf>
    <xf numFmtId="0" fontId="25" fillId="0" borderId="344" xfId="3" applyFont="1" applyBorder="1" applyAlignment="1">
      <alignment vertical="center"/>
    </xf>
    <xf numFmtId="0" fontId="24" fillId="0" borderId="376" xfId="3" applyFont="1" applyBorder="1" applyAlignment="1">
      <alignment vertical="center"/>
    </xf>
    <xf numFmtId="170" fontId="24" fillId="0" borderId="377" xfId="3" applyNumberFormat="1" applyFont="1" applyBorder="1" applyAlignment="1">
      <alignment horizontal="right" vertical="center"/>
    </xf>
    <xf numFmtId="170" fontId="25" fillId="0" borderId="378" xfId="3" applyNumberFormat="1" applyFont="1" applyBorder="1" applyAlignment="1">
      <alignment vertical="center"/>
    </xf>
    <xf numFmtId="170" fontId="25" fillId="0" borderId="379" xfId="3" applyNumberFormat="1" applyFont="1" applyBorder="1" applyAlignment="1">
      <alignment vertical="center"/>
    </xf>
    <xf numFmtId="170" fontId="25" fillId="0" borderId="340" xfId="3" applyNumberFormat="1" applyFont="1" applyBorder="1" applyAlignment="1">
      <alignment vertical="center"/>
    </xf>
    <xf numFmtId="170" fontId="25" fillId="0" borderId="380" xfId="3" applyNumberFormat="1" applyFont="1" applyBorder="1" applyAlignment="1">
      <alignment vertical="center"/>
    </xf>
    <xf numFmtId="170" fontId="25" fillId="0" borderId="381" xfId="3" applyNumberFormat="1" applyFont="1" applyBorder="1" applyAlignment="1">
      <alignment vertical="center"/>
    </xf>
    <xf numFmtId="164" fontId="25" fillId="9" borderId="382" xfId="3" applyNumberFormat="1" applyFont="1" applyFill="1" applyBorder="1" applyAlignment="1">
      <alignment vertical="center"/>
    </xf>
    <xf numFmtId="0" fontId="37" fillId="0" borderId="24" xfId="3" applyFont="1" applyBorder="1" applyAlignment="1">
      <alignment vertical="center"/>
    </xf>
    <xf numFmtId="180" fontId="37" fillId="0" borderId="24" xfId="3" applyNumberFormat="1" applyFont="1" applyBorder="1" applyAlignment="1">
      <alignment vertical="center"/>
    </xf>
    <xf numFmtId="0" fontId="38" fillId="10" borderId="384" xfId="3" applyFont="1" applyFill="1" applyBorder="1" applyAlignment="1">
      <alignment vertical="center"/>
    </xf>
    <xf numFmtId="0" fontId="24" fillId="10" borderId="384" xfId="3" applyFont="1" applyFill="1" applyBorder="1" applyAlignment="1">
      <alignment horizontal="center" vertical="center"/>
    </xf>
    <xf numFmtId="0" fontId="38" fillId="0" borderId="384" xfId="3" applyFont="1" applyBorder="1" applyAlignment="1">
      <alignment vertical="center"/>
    </xf>
    <xf numFmtId="0" fontId="25" fillId="0" borderId="385" xfId="3" applyFont="1" applyBorder="1" applyAlignment="1">
      <alignment horizontal="right" vertical="center"/>
    </xf>
    <xf numFmtId="0" fontId="25" fillId="0" borderId="386" xfId="3" applyFont="1" applyBorder="1" applyAlignment="1">
      <alignment horizontal="right" vertical="center"/>
    </xf>
    <xf numFmtId="0" fontId="25" fillId="0" borderId="388" xfId="3" applyFont="1" applyBorder="1" applyAlignment="1">
      <alignment horizontal="right" vertical="center"/>
    </xf>
    <xf numFmtId="0" fontId="25" fillId="0" borderId="387" xfId="3" applyFont="1" applyBorder="1" applyAlignment="1">
      <alignment horizontal="right" vertical="center"/>
    </xf>
    <xf numFmtId="177" fontId="25" fillId="0" borderId="386" xfId="3" applyNumberFormat="1" applyFont="1" applyBorder="1" applyAlignment="1">
      <alignment horizontal="right" vertical="center"/>
    </xf>
    <xf numFmtId="0" fontId="24" fillId="0" borderId="389" xfId="3" applyFont="1" applyBorder="1" applyAlignment="1">
      <alignment vertical="center"/>
    </xf>
    <xf numFmtId="164" fontId="24" fillId="0" borderId="344" xfId="3" applyNumberFormat="1" applyFont="1" applyBorder="1" applyAlignment="1">
      <alignment vertical="center"/>
    </xf>
    <xf numFmtId="164" fontId="25" fillId="0" borderId="390" xfId="3" applyNumberFormat="1" applyFont="1" applyBorder="1" applyAlignment="1">
      <alignment vertical="center"/>
    </xf>
    <xf numFmtId="164" fontId="25" fillId="0" borderId="391" xfId="3" applyNumberFormat="1" applyFont="1" applyBorder="1" applyAlignment="1">
      <alignment vertical="center"/>
    </xf>
    <xf numFmtId="164" fontId="25" fillId="0" borderId="344" xfId="3" applyNumberFormat="1" applyFont="1" applyBorder="1" applyAlignment="1">
      <alignment vertical="center"/>
    </xf>
    <xf numFmtId="164" fontId="25" fillId="0" borderId="392" xfId="3" applyNumberFormat="1" applyFont="1" applyBorder="1" applyAlignment="1">
      <alignment vertical="center"/>
    </xf>
    <xf numFmtId="164" fontId="25" fillId="0" borderId="393" xfId="3" applyNumberFormat="1" applyFont="1" applyBorder="1" applyAlignment="1">
      <alignment vertical="center"/>
    </xf>
    <xf numFmtId="0" fontId="25" fillId="0" borderId="394" xfId="3" applyFont="1" applyBorder="1" applyAlignment="1">
      <alignment horizontal="left" vertical="center" indent="1"/>
    </xf>
    <xf numFmtId="167" fontId="25" fillId="0" borderId="395" xfId="3" applyNumberFormat="1" applyFont="1" applyBorder="1" applyAlignment="1">
      <alignment vertical="center"/>
    </xf>
    <xf numFmtId="167" fontId="25" fillId="0" borderId="396" xfId="3" applyNumberFormat="1" applyFont="1" applyBorder="1" applyAlignment="1">
      <alignment vertical="center"/>
    </xf>
    <xf numFmtId="167" fontId="25" fillId="0" borderId="397" xfId="3" applyNumberFormat="1" applyFont="1" applyBorder="1" applyAlignment="1">
      <alignment vertical="center"/>
    </xf>
    <xf numFmtId="167" fontId="25" fillId="0" borderId="398" xfId="3" applyNumberFormat="1" applyFont="1" applyBorder="1" applyAlignment="1">
      <alignment vertical="center"/>
    </xf>
    <xf numFmtId="0" fontId="24" fillId="0" borderId="394" xfId="3" applyFont="1" applyBorder="1" applyAlignment="1">
      <alignment horizontal="left" vertical="center" indent="1"/>
    </xf>
    <xf numFmtId="0" fontId="24" fillId="0" borderId="394" xfId="3" applyFont="1" applyBorder="1" applyAlignment="1">
      <alignment vertical="center"/>
    </xf>
    <xf numFmtId="164" fontId="24" fillId="0" borderId="192" xfId="3" applyNumberFormat="1" applyFont="1" applyBorder="1" applyAlignment="1">
      <alignment horizontal="right" vertical="center"/>
    </xf>
    <xf numFmtId="164" fontId="25" fillId="0" borderId="395" xfId="3" applyNumberFormat="1" applyFont="1" applyBorder="1" applyAlignment="1">
      <alignment vertical="center"/>
    </xf>
    <xf numFmtId="164" fontId="25" fillId="0" borderId="396" xfId="3" applyNumberFormat="1" applyFont="1" applyBorder="1" applyAlignment="1">
      <alignment vertical="center"/>
    </xf>
    <xf numFmtId="164" fontId="25" fillId="0" borderId="397" xfId="3" applyNumberFormat="1" applyFont="1" applyBorder="1" applyAlignment="1">
      <alignment vertical="center"/>
    </xf>
    <xf numFmtId="164" fontId="25" fillId="0" borderId="398" xfId="3" applyNumberFormat="1" applyFont="1" applyBorder="1" applyAlignment="1">
      <alignment vertical="center"/>
    </xf>
    <xf numFmtId="167" fontId="25" fillId="0" borderId="396" xfId="3" applyNumberFormat="1" applyFont="1" applyBorder="1" applyAlignment="1">
      <alignment horizontal="right" vertical="center"/>
    </xf>
    <xf numFmtId="167" fontId="25" fillId="0" borderId="396" xfId="19" applyNumberFormat="1" applyFont="1" applyBorder="1" applyAlignment="1" applyProtection="1">
      <alignment horizontal="right" vertical="center"/>
      <protection locked="0"/>
    </xf>
    <xf numFmtId="167" fontId="25" fillId="0" borderId="192" xfId="3" applyNumberFormat="1" applyFont="1" applyBorder="1" applyAlignment="1">
      <alignment horizontal="right" vertical="center"/>
    </xf>
    <xf numFmtId="0" fontId="24" fillId="0" borderId="399" xfId="3" applyFont="1" applyBorder="1" applyAlignment="1">
      <alignment vertical="center"/>
    </xf>
    <xf numFmtId="167" fontId="25" fillId="0" borderId="400" xfId="3" applyNumberFormat="1" applyFont="1" applyBorder="1" applyAlignment="1">
      <alignment vertical="center"/>
    </xf>
    <xf numFmtId="167" fontId="25" fillId="0" borderId="401" xfId="3" applyNumberFormat="1" applyFont="1" applyBorder="1" applyAlignment="1">
      <alignment vertical="center"/>
    </xf>
    <xf numFmtId="167" fontId="25" fillId="0" borderId="402" xfId="3" applyNumberFormat="1" applyFont="1" applyBorder="1" applyAlignment="1">
      <alignment vertical="center"/>
    </xf>
    <xf numFmtId="167" fontId="25" fillId="0" borderId="403" xfId="3" applyNumberFormat="1" applyFont="1" applyBorder="1" applyAlignment="1">
      <alignment vertical="center"/>
    </xf>
    <xf numFmtId="176" fontId="37" fillId="0" borderId="24" xfId="3" applyNumberFormat="1" applyFont="1" applyBorder="1" applyAlignment="1">
      <alignment vertical="center"/>
    </xf>
    <xf numFmtId="0" fontId="36" fillId="0" borderId="0" xfId="3" quotePrefix="1" applyFont="1" applyAlignment="1">
      <alignment horizontal="left" vertical="top" wrapText="1"/>
    </xf>
    <xf numFmtId="0" fontId="38" fillId="11" borderId="404" xfId="3" applyFont="1" applyFill="1" applyBorder="1" applyAlignment="1">
      <alignment vertical="center"/>
    </xf>
    <xf numFmtId="0" fontId="18" fillId="11" borderId="405" xfId="3" applyFont="1" applyFill="1" applyBorder="1" applyAlignment="1">
      <alignment horizontal="center" vertical="center"/>
    </xf>
    <xf numFmtId="0" fontId="38" fillId="0" borderId="404" xfId="3" applyFont="1" applyBorder="1" applyAlignment="1">
      <alignment vertical="center"/>
    </xf>
    <xf numFmtId="168" fontId="18" fillId="0" borderId="405" xfId="3" applyNumberFormat="1" applyFont="1" applyBorder="1" applyAlignment="1">
      <alignment horizontal="right" vertical="center"/>
    </xf>
    <xf numFmtId="168" fontId="17" fillId="0" borderId="406" xfId="3" applyNumberFormat="1" applyFont="1" applyBorder="1" applyAlignment="1">
      <alignment horizontal="right" vertical="center"/>
    </xf>
    <xf numFmtId="168" fontId="17" fillId="0" borderId="407" xfId="3" applyNumberFormat="1" applyFont="1" applyBorder="1" applyAlignment="1">
      <alignment horizontal="right" vertical="center"/>
    </xf>
    <xf numFmtId="168" fontId="17" fillId="0" borderId="408" xfId="3" applyNumberFormat="1" applyFont="1" applyBorder="1" applyAlignment="1">
      <alignment horizontal="right" vertical="center"/>
    </xf>
    <xf numFmtId="168" fontId="17" fillId="0" borderId="410" xfId="3" quotePrefix="1" applyNumberFormat="1" applyFont="1" applyBorder="1" applyAlignment="1">
      <alignment horizontal="right" vertical="center"/>
    </xf>
    <xf numFmtId="0" fontId="15" fillId="0" borderId="404" xfId="3" applyFont="1" applyBorder="1" applyAlignment="1">
      <alignment vertical="center"/>
    </xf>
    <xf numFmtId="168" fontId="18" fillId="0" borderId="410" xfId="3" quotePrefix="1" applyNumberFormat="1" applyFont="1" applyBorder="1" applyAlignment="1">
      <alignment horizontal="right" vertical="center"/>
    </xf>
    <xf numFmtId="168" fontId="18" fillId="0" borderId="407" xfId="3" applyNumberFormat="1" applyFont="1" applyBorder="1" applyAlignment="1">
      <alignment horizontal="right" vertical="center"/>
    </xf>
    <xf numFmtId="0" fontId="18" fillId="0" borderId="411" xfId="3" applyFont="1" applyBorder="1" applyAlignment="1">
      <alignment horizontal="left" vertical="center"/>
    </xf>
    <xf numFmtId="167" fontId="18" fillId="0" borderId="412" xfId="3" applyNumberFormat="1" applyFont="1" applyBorder="1" applyAlignment="1">
      <alignment horizontal="right" vertical="center"/>
    </xf>
    <xf numFmtId="167" fontId="17" fillId="0" borderId="413" xfId="3" applyNumberFormat="1" applyFont="1" applyBorder="1" applyAlignment="1">
      <alignment horizontal="right" vertical="center"/>
    </xf>
    <xf numFmtId="167" fontId="17" fillId="0" borderId="414" xfId="3" applyNumberFormat="1" applyFont="1" applyBorder="1" applyAlignment="1">
      <alignment horizontal="right" vertical="center"/>
    </xf>
    <xf numFmtId="167" fontId="17" fillId="0" borderId="414" xfId="3" quotePrefix="1" applyNumberFormat="1" applyFont="1" applyBorder="1" applyAlignment="1">
      <alignment horizontal="right" vertical="center" wrapText="1"/>
    </xf>
    <xf numFmtId="167" fontId="17" fillId="0" borderId="415" xfId="3" applyNumberFormat="1" applyFont="1" applyBorder="1" applyAlignment="1">
      <alignment horizontal="right" vertical="center"/>
    </xf>
    <xf numFmtId="167" fontId="17" fillId="0" borderId="416" xfId="3" applyNumberFormat="1" applyFont="1" applyBorder="1" applyAlignment="1">
      <alignment horizontal="right" vertical="center"/>
    </xf>
    <xf numFmtId="0" fontId="18" fillId="0" borderId="417" xfId="3" applyFont="1" applyBorder="1" applyAlignment="1">
      <alignment horizontal="left" vertical="center"/>
    </xf>
    <xf numFmtId="167" fontId="18" fillId="0" borderId="418" xfId="3" applyNumberFormat="1" applyFont="1" applyBorder="1" applyAlignment="1">
      <alignment horizontal="right" vertical="center"/>
    </xf>
    <xf numFmtId="167" fontId="17" fillId="0" borderId="419" xfId="3" applyNumberFormat="1" applyFont="1" applyBorder="1" applyAlignment="1">
      <alignment horizontal="right" vertical="center"/>
    </xf>
    <xf numFmtId="167" fontId="17" fillId="0" borderId="420" xfId="3" applyNumberFormat="1" applyFont="1" applyBorder="1" applyAlignment="1">
      <alignment horizontal="right" vertical="center"/>
    </xf>
    <xf numFmtId="167" fontId="17" fillId="0" borderId="421" xfId="3" applyNumberFormat="1" applyFont="1" applyBorder="1" applyAlignment="1">
      <alignment horizontal="right" vertical="center"/>
    </xf>
    <xf numFmtId="167" fontId="17" fillId="0" borderId="422" xfId="3" applyNumberFormat="1" applyFont="1" applyBorder="1" applyAlignment="1">
      <alignment horizontal="right" vertical="center"/>
    </xf>
    <xf numFmtId="164" fontId="18" fillId="0" borderId="418" xfId="3" applyNumberFormat="1" applyFont="1" applyBorder="1" applyAlignment="1">
      <alignment horizontal="right" vertical="center"/>
    </xf>
    <xf numFmtId="164" fontId="17" fillId="0" borderId="419" xfId="3" applyNumberFormat="1" applyFont="1" applyBorder="1" applyAlignment="1">
      <alignment horizontal="right" vertical="center"/>
    </xf>
    <xf numFmtId="164" fontId="17" fillId="0" borderId="420" xfId="3" applyNumberFormat="1" applyFont="1" applyBorder="1" applyAlignment="1">
      <alignment horizontal="right" vertical="center"/>
    </xf>
    <xf numFmtId="164" fontId="17" fillId="0" borderId="421" xfId="3" applyNumberFormat="1" applyFont="1" applyBorder="1" applyAlignment="1">
      <alignment horizontal="right" vertical="center"/>
    </xf>
    <xf numFmtId="164" fontId="17" fillId="0" borderId="422" xfId="3" applyNumberFormat="1" applyFont="1" applyBorder="1" applyAlignment="1">
      <alignment horizontal="right" vertical="center"/>
    </xf>
    <xf numFmtId="0" fontId="17" fillId="0" borderId="417" xfId="3" applyFont="1" applyBorder="1" applyAlignment="1">
      <alignment horizontal="left" vertical="center" indent="1"/>
    </xf>
    <xf numFmtId="0" fontId="17" fillId="0" borderId="417" xfId="3" applyFont="1" applyBorder="1" applyAlignment="1">
      <alignment horizontal="left" vertical="center"/>
    </xf>
    <xf numFmtId="0" fontId="15" fillId="0" borderId="417" xfId="3" applyFont="1" applyBorder="1" applyAlignment="1">
      <alignment vertical="center"/>
    </xf>
    <xf numFmtId="0" fontId="18" fillId="0" borderId="423" xfId="3" applyFont="1" applyBorder="1" applyAlignment="1">
      <alignment vertical="center"/>
    </xf>
    <xf numFmtId="167" fontId="18" fillId="0" borderId="424" xfId="3" applyNumberFormat="1" applyFont="1" applyBorder="1" applyAlignment="1">
      <alignment horizontal="right" vertical="center"/>
    </xf>
    <xf numFmtId="167" fontId="17" fillId="0" borderId="425" xfId="3" applyNumberFormat="1" applyFont="1" applyBorder="1" applyAlignment="1">
      <alignment horizontal="right" vertical="center"/>
    </xf>
    <xf numFmtId="167" fontId="17" fillId="0" borderId="426" xfId="3" applyNumberFormat="1" applyFont="1" applyBorder="1" applyAlignment="1">
      <alignment horizontal="right" vertical="center"/>
    </xf>
    <xf numFmtId="167" fontId="17" fillId="0" borderId="427" xfId="3" applyNumberFormat="1" applyFont="1" applyBorder="1" applyAlignment="1">
      <alignment horizontal="right" vertical="center"/>
    </xf>
    <xf numFmtId="167" fontId="17" fillId="0" borderId="428" xfId="3" applyNumberFormat="1" applyFont="1" applyBorder="1" applyAlignment="1">
      <alignment horizontal="right" vertical="center"/>
    </xf>
    <xf numFmtId="0" fontId="48" fillId="0" borderId="57" xfId="3" applyFont="1" applyBorder="1" applyAlignment="1">
      <alignment horizontal="left" vertical="center"/>
    </xf>
    <xf numFmtId="181" fontId="48" fillId="0" borderId="57" xfId="3" applyNumberFormat="1" applyFont="1" applyBorder="1" applyAlignment="1">
      <alignment horizontal="right" vertical="center"/>
    </xf>
    <xf numFmtId="0" fontId="18" fillId="11" borderId="429" xfId="3" applyFont="1" applyFill="1" applyBorder="1" applyAlignment="1">
      <alignment horizontal="center" vertical="center"/>
    </xf>
    <xf numFmtId="168" fontId="18" fillId="0" borderId="429" xfId="3" applyNumberFormat="1" applyFont="1" applyBorder="1" applyAlignment="1">
      <alignment horizontal="right" vertical="center"/>
    </xf>
    <xf numFmtId="168" fontId="17" fillId="0" borderId="430" xfId="3" applyNumberFormat="1" applyFont="1" applyBorder="1" applyAlignment="1">
      <alignment horizontal="right" vertical="center"/>
    </xf>
    <xf numFmtId="168" fontId="17" fillId="0" borderId="431" xfId="3" applyNumberFormat="1" applyFont="1" applyBorder="1" applyAlignment="1">
      <alignment horizontal="right" vertical="center"/>
    </xf>
    <xf numFmtId="0" fontId="17" fillId="0" borderId="411" xfId="3" applyFont="1" applyBorder="1" applyAlignment="1">
      <alignment horizontal="left" vertical="center"/>
    </xf>
    <xf numFmtId="168" fontId="18" fillId="0" borderId="433" xfId="3" applyNumberFormat="1" applyFont="1" applyBorder="1" applyAlignment="1">
      <alignment horizontal="right" vertical="center"/>
    </xf>
    <xf numFmtId="168" fontId="17" fillId="0" borderId="434" xfId="3" applyNumberFormat="1" applyFont="1" applyBorder="1" applyAlignment="1">
      <alignment horizontal="right" vertical="center"/>
    </xf>
    <xf numFmtId="168" fontId="17" fillId="0" borderId="414" xfId="3" applyNumberFormat="1" applyFont="1" applyBorder="1" applyAlignment="1">
      <alignment horizontal="right" vertical="center"/>
    </xf>
    <xf numFmtId="168" fontId="17" fillId="0" borderId="435" xfId="3" applyNumberFormat="1" applyFont="1" applyBorder="1" applyAlignment="1">
      <alignment horizontal="right" vertical="center"/>
    </xf>
    <xf numFmtId="168" fontId="17" fillId="0" borderId="416" xfId="3" quotePrefix="1" applyNumberFormat="1" applyFont="1" applyBorder="1" applyAlignment="1">
      <alignment horizontal="right" vertical="center"/>
    </xf>
    <xf numFmtId="167" fontId="18" fillId="0" borderId="436" xfId="3" applyNumberFormat="1" applyFont="1" applyBorder="1" applyAlignment="1">
      <alignment horizontal="right" vertical="center"/>
    </xf>
    <xf numFmtId="167" fontId="17" fillId="0" borderId="437" xfId="3" applyNumberFormat="1" applyFont="1" applyBorder="1" applyAlignment="1">
      <alignment horizontal="right" vertical="center"/>
    </xf>
    <xf numFmtId="167" fontId="17" fillId="0" borderId="438" xfId="3" applyNumberFormat="1" applyFont="1" applyBorder="1" applyAlignment="1">
      <alignment horizontal="right" vertical="center"/>
    </xf>
    <xf numFmtId="164" fontId="18" fillId="0" borderId="436" xfId="3" applyNumberFormat="1" applyFont="1" applyBorder="1" applyAlignment="1">
      <alignment horizontal="right" vertical="center"/>
    </xf>
    <xf numFmtId="164" fontId="17" fillId="0" borderId="437" xfId="3" applyNumberFormat="1" applyFont="1" applyBorder="1" applyAlignment="1">
      <alignment horizontal="right" vertical="center"/>
    </xf>
    <xf numFmtId="164" fontId="17" fillId="0" borderId="438" xfId="3" applyNumberFormat="1" applyFont="1" applyBorder="1" applyAlignment="1">
      <alignment horizontal="right" vertical="center"/>
    </xf>
    <xf numFmtId="164" fontId="49" fillId="0" borderId="436" xfId="3" applyNumberFormat="1" applyFont="1" applyBorder="1"/>
    <xf numFmtId="164" fontId="4" fillId="0" borderId="420" xfId="3" applyNumberFormat="1" applyFont="1" applyBorder="1"/>
    <xf numFmtId="164" fontId="4" fillId="0" borderId="438" xfId="3" applyNumberFormat="1" applyFont="1" applyBorder="1"/>
    <xf numFmtId="0" fontId="18" fillId="0" borderId="439" xfId="3" applyFont="1" applyBorder="1" applyAlignment="1">
      <alignment horizontal="left" vertical="center"/>
    </xf>
    <xf numFmtId="164" fontId="18" fillId="0" borderId="440" xfId="3" applyNumberFormat="1" applyFont="1" applyBorder="1" applyAlignment="1">
      <alignment horizontal="right" vertical="center"/>
    </xf>
    <xf numFmtId="164" fontId="17" fillId="0" borderId="441" xfId="3" applyNumberFormat="1" applyFont="1" applyBorder="1" applyAlignment="1">
      <alignment horizontal="right" vertical="center"/>
    </xf>
    <xf numFmtId="164" fontId="17" fillId="0" borderId="442" xfId="3" applyNumberFormat="1" applyFont="1" applyBorder="1" applyAlignment="1">
      <alignment horizontal="right" vertical="center"/>
    </xf>
    <xf numFmtId="164" fontId="17" fillId="0" borderId="443" xfId="3" applyNumberFormat="1" applyFont="1" applyBorder="1" applyAlignment="1">
      <alignment horizontal="right" vertical="center"/>
    </xf>
    <xf numFmtId="164" fontId="17" fillId="0" borderId="428" xfId="3" applyNumberFormat="1" applyFont="1" applyBorder="1" applyAlignment="1">
      <alignment horizontal="right" vertical="center"/>
    </xf>
    <xf numFmtId="164" fontId="17" fillId="0" borderId="410" xfId="3" quotePrefix="1" applyNumberFormat="1" applyFont="1" applyBorder="1" applyAlignment="1">
      <alignment horizontal="right" vertical="center"/>
    </xf>
    <xf numFmtId="164" fontId="17" fillId="0" borderId="407" xfId="3" applyNumberFormat="1" applyFont="1" applyBorder="1" applyAlignment="1">
      <alignment horizontal="right" vertical="center"/>
    </xf>
    <xf numFmtId="164" fontId="17" fillId="0" borderId="416" xfId="3" quotePrefix="1" applyNumberFormat="1" applyFont="1" applyBorder="1" applyAlignment="1">
      <alignment horizontal="right" vertical="center"/>
    </xf>
    <xf numFmtId="164" fontId="17" fillId="0" borderId="414" xfId="3" applyNumberFormat="1" applyFont="1" applyBorder="1" applyAlignment="1">
      <alignment horizontal="right" vertical="center"/>
    </xf>
    <xf numFmtId="167" fontId="17" fillId="0" borderId="437" xfId="3" applyNumberFormat="1" applyFont="1" applyBorder="1" applyAlignment="1">
      <alignment horizontal="left" vertical="center" indent="1"/>
    </xf>
    <xf numFmtId="167" fontId="17" fillId="0" borderId="420" xfId="3" applyNumberFormat="1" applyFont="1" applyBorder="1" applyAlignment="1">
      <alignment horizontal="left" vertical="center" indent="1"/>
    </xf>
    <xf numFmtId="167" fontId="17" fillId="0" borderId="438" xfId="3" applyNumberFormat="1" applyFont="1" applyBorder="1" applyAlignment="1">
      <alignment horizontal="left" vertical="center" indent="1"/>
    </xf>
    <xf numFmtId="167" fontId="17" fillId="0" borderId="422" xfId="3" applyNumberFormat="1" applyFont="1" applyBorder="1" applyAlignment="1">
      <alignment horizontal="left" vertical="center" indent="1"/>
    </xf>
    <xf numFmtId="164" fontId="18" fillId="0" borderId="436" xfId="3" applyNumberFormat="1" applyFont="1" applyBorder="1" applyAlignment="1">
      <alignment vertical="center"/>
    </xf>
    <xf numFmtId="164" fontId="17" fillId="0" borderId="437" xfId="3" applyNumberFormat="1" applyFont="1" applyBorder="1" applyAlignment="1">
      <alignment vertical="center"/>
    </xf>
    <xf numFmtId="164" fontId="17" fillId="0" borderId="420" xfId="3" applyNumberFormat="1" applyFont="1" applyBorder="1" applyAlignment="1">
      <alignment vertical="center"/>
    </xf>
    <xf numFmtId="164" fontId="17" fillId="0" borderId="438" xfId="3" applyNumberFormat="1" applyFont="1" applyBorder="1" applyAlignment="1">
      <alignment vertical="center"/>
    </xf>
    <xf numFmtId="164" fontId="17" fillId="0" borderId="422" xfId="3" quotePrefix="1" applyNumberFormat="1" applyFont="1" applyBorder="1" applyAlignment="1">
      <alignment vertical="center"/>
    </xf>
    <xf numFmtId="164" fontId="17" fillId="0" borderId="420" xfId="3" quotePrefix="1" applyNumberFormat="1" applyFont="1" applyBorder="1" applyAlignment="1">
      <alignment vertical="center"/>
    </xf>
    <xf numFmtId="167" fontId="18" fillId="0" borderId="444" xfId="3" applyNumberFormat="1" applyFont="1" applyBorder="1" applyAlignment="1">
      <alignment horizontal="right" vertical="center"/>
    </xf>
    <xf numFmtId="0" fontId="48" fillId="0" borderId="57" xfId="3" applyFont="1" applyBorder="1" applyAlignment="1">
      <alignment vertical="center"/>
    </xf>
    <xf numFmtId="182" fontId="46" fillId="0" borderId="57" xfId="3" applyNumberFormat="1" applyFont="1" applyBorder="1" applyAlignment="1">
      <alignment horizontal="right" vertical="center"/>
    </xf>
    <xf numFmtId="0" fontId="44" fillId="10" borderId="445" xfId="3" applyFont="1" applyFill="1" applyBorder="1" applyAlignment="1" applyProtection="1">
      <alignment vertical="center"/>
      <protection locked="0"/>
    </xf>
    <xf numFmtId="0" fontId="18" fillId="10" borderId="446" xfId="3" applyFont="1" applyFill="1" applyBorder="1" applyAlignment="1" applyProtection="1">
      <alignment horizontal="center" vertical="center"/>
      <protection locked="0"/>
    </xf>
    <xf numFmtId="0" fontId="38" fillId="0" borderId="445" xfId="3" applyFont="1" applyBorder="1" applyAlignment="1" applyProtection="1">
      <alignment vertical="center"/>
      <protection locked="0"/>
    </xf>
    <xf numFmtId="168" fontId="18" fillId="0" borderId="446" xfId="3" applyNumberFormat="1" applyFont="1" applyBorder="1" applyAlignment="1" applyProtection="1">
      <alignment horizontal="right" vertical="center"/>
      <protection locked="0"/>
    </xf>
    <xf numFmtId="168" fontId="17" fillId="0" borderId="447" xfId="3" applyNumberFormat="1" applyFont="1" applyBorder="1" applyAlignment="1" applyProtection="1">
      <alignment horizontal="right" vertical="center"/>
      <protection locked="0"/>
    </xf>
    <xf numFmtId="168" fontId="17" fillId="0" borderId="448" xfId="3" applyNumberFormat="1" applyFont="1" applyBorder="1" applyAlignment="1" applyProtection="1">
      <alignment horizontal="right" vertical="center"/>
      <protection locked="0"/>
    </xf>
    <xf numFmtId="168" fontId="17" fillId="0" borderId="449" xfId="3" applyNumberFormat="1" applyFont="1" applyBorder="1" applyAlignment="1" applyProtection="1">
      <alignment horizontal="right" vertical="center"/>
      <protection locked="0"/>
    </xf>
    <xf numFmtId="168" fontId="17" fillId="0" borderId="450" xfId="3" quotePrefix="1" applyNumberFormat="1" applyFont="1" applyBorder="1" applyAlignment="1" applyProtection="1">
      <alignment horizontal="right" vertical="center"/>
      <protection locked="0"/>
    </xf>
    <xf numFmtId="168" fontId="17" fillId="0" borderId="451" xfId="3" applyNumberFormat="1" applyFont="1" applyBorder="1" applyAlignment="1" applyProtection="1">
      <alignment horizontal="right" vertical="center"/>
      <protection locked="0"/>
    </xf>
    <xf numFmtId="0" fontId="17" fillId="0" borderId="452" xfId="3" applyFont="1" applyBorder="1" applyAlignment="1" applyProtection="1">
      <alignment horizontal="left" vertical="center"/>
      <protection locked="0"/>
    </xf>
    <xf numFmtId="167" fontId="18" fillId="0" borderId="453" xfId="3" applyNumberFormat="1" applyFont="1" applyBorder="1" applyAlignment="1" applyProtection="1">
      <alignment horizontal="right" vertical="center"/>
      <protection locked="0"/>
    </xf>
    <xf numFmtId="167" fontId="17" fillId="0" borderId="454" xfId="3" applyNumberFormat="1" applyFont="1" applyBorder="1" applyAlignment="1">
      <alignment horizontal="right" vertical="center"/>
    </xf>
    <xf numFmtId="167" fontId="17" fillId="0" borderId="455" xfId="3" applyNumberFormat="1" applyFont="1" applyBorder="1" applyAlignment="1">
      <alignment horizontal="right" vertical="center"/>
    </xf>
    <xf numFmtId="167" fontId="17" fillId="0" borderId="456" xfId="3" applyNumberFormat="1" applyFont="1" applyBorder="1" applyAlignment="1">
      <alignment horizontal="right" vertical="center"/>
    </xf>
    <xf numFmtId="167" fontId="17" fillId="0" borderId="457" xfId="3" applyNumberFormat="1" applyFont="1" applyBorder="1" applyAlignment="1">
      <alignment horizontal="right" vertical="center"/>
    </xf>
    <xf numFmtId="167" fontId="17" fillId="0" borderId="458" xfId="3" applyNumberFormat="1" applyFont="1" applyBorder="1" applyAlignment="1">
      <alignment horizontal="right" vertical="center"/>
    </xf>
    <xf numFmtId="167" fontId="17" fillId="0" borderId="455" xfId="3" applyNumberFormat="1" applyFont="1" applyBorder="1" applyAlignment="1">
      <alignment vertical="center"/>
    </xf>
    <xf numFmtId="0" fontId="17" fillId="0" borderId="459" xfId="3" applyFont="1" applyBorder="1" applyAlignment="1" applyProtection="1">
      <alignment horizontal="left" vertical="center"/>
      <protection locked="0"/>
    </xf>
    <xf numFmtId="164" fontId="18" fillId="0" borderId="460" xfId="3" applyNumberFormat="1" applyFont="1" applyBorder="1" applyAlignment="1" applyProtection="1">
      <alignment horizontal="right" vertical="center"/>
      <protection locked="0"/>
    </xf>
    <xf numFmtId="164" fontId="17" fillId="0" borderId="461" xfId="3" applyNumberFormat="1" applyFont="1" applyBorder="1" applyAlignment="1">
      <alignment horizontal="right" vertical="center"/>
    </xf>
    <xf numFmtId="164" fontId="17" fillId="0" borderId="462" xfId="3" applyNumberFormat="1" applyFont="1" applyBorder="1" applyAlignment="1">
      <alignment horizontal="right" vertical="center"/>
    </xf>
    <xf numFmtId="164" fontId="17" fillId="0" borderId="463" xfId="3" applyNumberFormat="1" applyFont="1" applyBorder="1" applyAlignment="1">
      <alignment horizontal="right" vertical="center"/>
    </xf>
    <xf numFmtId="164" fontId="17" fillId="0" borderId="464" xfId="3" applyNumberFormat="1" applyFont="1" applyBorder="1" applyAlignment="1">
      <alignment horizontal="right" vertical="center"/>
    </xf>
    <xf numFmtId="164" fontId="17" fillId="0" borderId="465" xfId="3" applyNumberFormat="1" applyFont="1" applyBorder="1" applyAlignment="1">
      <alignment horizontal="right" vertical="center"/>
    </xf>
    <xf numFmtId="164" fontId="17" fillId="0" borderId="462" xfId="3" applyNumberFormat="1" applyFont="1" applyBorder="1" applyAlignment="1">
      <alignment vertical="center"/>
    </xf>
    <xf numFmtId="0" fontId="50" fillId="0" borderId="460" xfId="3" applyFont="1" applyBorder="1" applyProtection="1">
      <protection locked="0"/>
    </xf>
    <xf numFmtId="0" fontId="17" fillId="0" borderId="459" xfId="3" quotePrefix="1" applyFont="1" applyBorder="1" applyAlignment="1" applyProtection="1">
      <alignment horizontal="left" vertical="center" indent="1"/>
      <protection locked="0"/>
    </xf>
    <xf numFmtId="167" fontId="18" fillId="0" borderId="460" xfId="3" applyNumberFormat="1" applyFont="1" applyBorder="1" applyAlignment="1" applyProtection="1">
      <alignment horizontal="right" vertical="center"/>
      <protection locked="0"/>
    </xf>
    <xf numFmtId="167" fontId="17" fillId="0" borderId="461" xfId="3" applyNumberFormat="1" applyFont="1" applyBorder="1" applyAlignment="1">
      <alignment horizontal="right" vertical="center"/>
    </xf>
    <xf numFmtId="167" fontId="17" fillId="0" borderId="462" xfId="3" applyNumberFormat="1" applyFont="1" applyBorder="1" applyAlignment="1">
      <alignment horizontal="right" vertical="center"/>
    </xf>
    <xf numFmtId="167" fontId="17" fillId="0" borderId="463" xfId="3" applyNumberFormat="1" applyFont="1" applyBorder="1" applyAlignment="1">
      <alignment horizontal="right" vertical="center"/>
    </xf>
    <xf numFmtId="167" fontId="17" fillId="0" borderId="464" xfId="3" applyNumberFormat="1" applyFont="1" applyBorder="1" applyAlignment="1">
      <alignment horizontal="right" vertical="center"/>
    </xf>
    <xf numFmtId="167" fontId="17" fillId="0" borderId="465" xfId="3" applyNumberFormat="1" applyFont="1" applyBorder="1" applyAlignment="1">
      <alignment horizontal="right" vertical="center"/>
    </xf>
    <xf numFmtId="167" fontId="17" fillId="0" borderId="462" xfId="3" applyNumberFormat="1" applyFont="1" applyBorder="1" applyAlignment="1">
      <alignment vertical="center"/>
    </xf>
    <xf numFmtId="0" fontId="17" fillId="0" borderId="459" xfId="3" applyFont="1" applyBorder="1" applyAlignment="1" applyProtection="1">
      <alignment horizontal="left" vertical="center" indent="1"/>
      <protection locked="0"/>
    </xf>
    <xf numFmtId="0" fontId="18" fillId="0" borderId="459" xfId="3" applyFont="1" applyBorder="1" applyAlignment="1" applyProtection="1">
      <alignment horizontal="left" vertical="center"/>
      <protection locked="0"/>
    </xf>
    <xf numFmtId="0" fontId="17" fillId="0" borderId="466" xfId="3" applyFont="1" applyBorder="1" applyAlignment="1" applyProtection="1">
      <alignment horizontal="left" vertical="center"/>
      <protection locked="0"/>
    </xf>
    <xf numFmtId="164" fontId="18" fillId="0" borderId="467" xfId="3" applyNumberFormat="1" applyFont="1" applyBorder="1" applyAlignment="1" applyProtection="1">
      <alignment horizontal="right" vertical="center"/>
      <protection locked="0"/>
    </xf>
    <xf numFmtId="164" fontId="17" fillId="0" borderId="468" xfId="3" applyNumberFormat="1" applyFont="1" applyBorder="1" applyAlignment="1">
      <alignment horizontal="right" vertical="center"/>
    </xf>
    <xf numFmtId="164" fontId="17" fillId="0" borderId="469" xfId="3" applyNumberFormat="1" applyFont="1" applyBorder="1" applyAlignment="1">
      <alignment horizontal="right" vertical="center"/>
    </xf>
    <xf numFmtId="164" fontId="17" fillId="0" borderId="470" xfId="3" applyNumberFormat="1" applyFont="1" applyBorder="1" applyAlignment="1">
      <alignment horizontal="right" vertical="center"/>
    </xf>
    <xf numFmtId="164" fontId="17" fillId="0" borderId="471" xfId="3" applyNumberFormat="1" applyFont="1" applyBorder="1" applyAlignment="1">
      <alignment horizontal="right" vertical="center"/>
    </xf>
    <xf numFmtId="164" fontId="17" fillId="0" borderId="472" xfId="3" applyNumberFormat="1" applyFont="1" applyBorder="1" applyAlignment="1">
      <alignment horizontal="right" vertical="center"/>
    </xf>
    <xf numFmtId="164" fontId="17" fillId="0" borderId="469" xfId="3" applyNumberFormat="1" applyFont="1" applyBorder="1" applyAlignment="1">
      <alignment vertical="center"/>
    </xf>
    <xf numFmtId="0" fontId="18" fillId="0" borderId="445" xfId="3" applyFont="1" applyBorder="1" applyAlignment="1" applyProtection="1">
      <alignment horizontal="left" vertical="center"/>
      <protection locked="0"/>
    </xf>
    <xf numFmtId="167" fontId="18" fillId="0" borderId="446" xfId="3" applyNumberFormat="1" applyFont="1" applyBorder="1" applyAlignment="1" applyProtection="1">
      <alignment horizontal="right" vertical="center"/>
      <protection locked="0"/>
    </xf>
    <xf numFmtId="167" fontId="17" fillId="0" borderId="447" xfId="3" applyNumberFormat="1" applyFont="1" applyBorder="1" applyAlignment="1">
      <alignment horizontal="right" vertical="center"/>
    </xf>
    <xf numFmtId="167" fontId="17" fillId="0" borderId="448" xfId="3" applyNumberFormat="1" applyFont="1" applyBorder="1" applyAlignment="1">
      <alignment horizontal="right" vertical="center"/>
    </xf>
    <xf numFmtId="167" fontId="17" fillId="0" borderId="449" xfId="3" applyNumberFormat="1" applyFont="1" applyBorder="1" applyAlignment="1">
      <alignment horizontal="right" vertical="center"/>
    </xf>
    <xf numFmtId="167" fontId="17" fillId="0" borderId="450" xfId="3" applyNumberFormat="1" applyFont="1" applyBorder="1" applyAlignment="1">
      <alignment horizontal="right" vertical="center"/>
    </xf>
    <xf numFmtId="167" fontId="17" fillId="0" borderId="451" xfId="3" applyNumberFormat="1" applyFont="1" applyBorder="1" applyAlignment="1">
      <alignment horizontal="right" vertical="center"/>
    </xf>
    <xf numFmtId="167" fontId="17" fillId="0" borderId="448" xfId="3" applyNumberFormat="1" applyFont="1" applyBorder="1" applyAlignment="1">
      <alignment vertical="center"/>
    </xf>
    <xf numFmtId="0" fontId="15" fillId="0" borderId="452" xfId="3" applyFont="1" applyBorder="1" applyAlignment="1" applyProtection="1">
      <alignment vertical="center"/>
      <protection locked="0"/>
    </xf>
    <xf numFmtId="164" fontId="15" fillId="0" borderId="453" xfId="3" applyNumberFormat="1" applyFont="1" applyBorder="1" applyAlignment="1" applyProtection="1">
      <alignment vertical="center"/>
      <protection locked="0"/>
    </xf>
    <xf numFmtId="164" fontId="44" fillId="0" borderId="454" xfId="3" applyNumberFormat="1" applyFont="1" applyBorder="1" applyAlignment="1">
      <alignment vertical="center"/>
    </xf>
    <xf numFmtId="164" fontId="44" fillId="0" borderId="455" xfId="3" applyNumberFormat="1" applyFont="1" applyBorder="1" applyAlignment="1">
      <alignment vertical="center"/>
    </xf>
    <xf numFmtId="164" fontId="44" fillId="0" borderId="456" xfId="3" applyNumberFormat="1" applyFont="1" applyBorder="1" applyAlignment="1">
      <alignment vertical="center"/>
    </xf>
    <xf numFmtId="164" fontId="44" fillId="0" borderId="457" xfId="3" applyNumberFormat="1" applyFont="1" applyBorder="1" applyAlignment="1">
      <alignment vertical="center"/>
    </xf>
    <xf numFmtId="164" fontId="44" fillId="0" borderId="458" xfId="3" applyNumberFormat="1" applyFont="1" applyBorder="1" applyAlignment="1">
      <alignment vertical="center"/>
    </xf>
    <xf numFmtId="164" fontId="51" fillId="0" borderId="460" xfId="3" applyNumberFormat="1" applyFont="1" applyBorder="1" applyAlignment="1" applyProtection="1">
      <alignment horizontal="right" vertical="center"/>
      <protection locked="0"/>
    </xf>
    <xf numFmtId="164" fontId="39" fillId="0" borderId="461" xfId="3" applyNumberFormat="1" applyFont="1" applyBorder="1" applyAlignment="1">
      <alignment horizontal="right" vertical="center"/>
    </xf>
    <xf numFmtId="164" fontId="39" fillId="0" borderId="462" xfId="3" applyNumberFormat="1" applyFont="1" applyBorder="1" applyAlignment="1">
      <alignment horizontal="right" vertical="center"/>
    </xf>
    <xf numFmtId="164" fontId="39" fillId="0" borderId="463" xfId="3" applyNumberFormat="1" applyFont="1" applyBorder="1" applyAlignment="1">
      <alignment horizontal="right" vertical="center"/>
    </xf>
    <xf numFmtId="164" fontId="39" fillId="0" borderId="464" xfId="3" applyNumberFormat="1" applyFont="1" applyBorder="1" applyAlignment="1">
      <alignment horizontal="right" vertical="center"/>
    </xf>
    <xf numFmtId="164" fontId="39" fillId="0" borderId="465" xfId="3" applyNumberFormat="1" applyFont="1" applyBorder="1" applyAlignment="1">
      <alignment horizontal="right" vertical="center"/>
    </xf>
    <xf numFmtId="0" fontId="25" fillId="0" borderId="459" xfId="3" applyFont="1" applyBorder="1" applyAlignment="1" applyProtection="1">
      <alignment vertical="center"/>
      <protection locked="0"/>
    </xf>
    <xf numFmtId="164" fontId="15" fillId="0" borderId="460" xfId="3" applyNumberFormat="1" applyFont="1" applyBorder="1" applyAlignment="1" applyProtection="1">
      <alignment vertical="center"/>
      <protection locked="0"/>
    </xf>
    <xf numFmtId="164" fontId="44" fillId="0" borderId="461" xfId="3" applyNumberFormat="1" applyFont="1" applyBorder="1" applyAlignment="1">
      <alignment vertical="center"/>
    </xf>
    <xf numFmtId="164" fontId="44" fillId="0" borderId="462" xfId="3" applyNumberFormat="1" applyFont="1" applyBorder="1" applyAlignment="1">
      <alignment vertical="center"/>
    </xf>
    <xf numFmtId="164" fontId="44" fillId="0" borderId="463" xfId="3" applyNumberFormat="1" applyFont="1" applyBorder="1" applyAlignment="1">
      <alignment vertical="center"/>
    </xf>
    <xf numFmtId="164" fontId="44" fillId="0" borderId="464" xfId="3" applyNumberFormat="1" applyFont="1" applyBorder="1" applyAlignment="1">
      <alignment vertical="center"/>
    </xf>
    <xf numFmtId="164" fontId="44" fillId="0" borderId="465" xfId="3" applyNumberFormat="1" applyFont="1" applyBorder="1" applyAlignment="1">
      <alignment vertical="center"/>
    </xf>
    <xf numFmtId="0" fontId="25" fillId="0" borderId="459" xfId="3" quotePrefix="1" applyFont="1" applyBorder="1" applyAlignment="1" applyProtection="1">
      <alignment horizontal="left" vertical="center" indent="1"/>
      <protection locked="0"/>
    </xf>
    <xf numFmtId="0" fontId="17" fillId="0" borderId="459" xfId="3" applyFont="1" applyBorder="1" applyAlignment="1" applyProtection="1">
      <alignment horizontal="left" vertical="center" indent="2"/>
      <protection locked="0"/>
    </xf>
    <xf numFmtId="0" fontId="17" fillId="0" borderId="459" xfId="3" applyFont="1" applyBorder="1" applyProtection="1">
      <protection locked="0"/>
    </xf>
    <xf numFmtId="164" fontId="18" fillId="0" borderId="460" xfId="3" applyNumberFormat="1" applyFont="1" applyBorder="1" applyAlignment="1" applyProtection="1">
      <alignment horizontal="right"/>
      <protection locked="0"/>
    </xf>
    <xf numFmtId="164" fontId="17" fillId="0" borderId="461" xfId="3" applyNumberFormat="1" applyFont="1" applyBorder="1" applyAlignment="1">
      <alignment horizontal="right"/>
    </xf>
    <xf numFmtId="164" fontId="17" fillId="0" borderId="462" xfId="3" applyNumberFormat="1" applyFont="1" applyBorder="1" applyAlignment="1">
      <alignment horizontal="right"/>
    </xf>
    <xf numFmtId="164" fontId="17" fillId="0" borderId="463" xfId="3" applyNumberFormat="1" applyFont="1" applyBorder="1" applyAlignment="1">
      <alignment horizontal="right"/>
    </xf>
    <xf numFmtId="164" fontId="17" fillId="0" borderId="464" xfId="3" applyNumberFormat="1" applyFont="1" applyBorder="1" applyAlignment="1">
      <alignment horizontal="right"/>
    </xf>
    <xf numFmtId="164" fontId="17" fillId="0" borderId="465" xfId="3" applyNumberFormat="1" applyFont="1" applyBorder="1" applyAlignment="1">
      <alignment horizontal="right"/>
    </xf>
    <xf numFmtId="164" fontId="17" fillId="0" borderId="462" xfId="3" applyNumberFormat="1" applyFont="1" applyBorder="1"/>
    <xf numFmtId="0" fontId="18" fillId="0" borderId="466" xfId="3" applyFont="1" applyBorder="1" applyAlignment="1" applyProtection="1">
      <alignment vertical="center"/>
      <protection locked="0"/>
    </xf>
    <xf numFmtId="167" fontId="18" fillId="0" borderId="467" xfId="3" applyNumberFormat="1" applyFont="1" applyBorder="1" applyAlignment="1" applyProtection="1">
      <alignment horizontal="right" vertical="center"/>
      <protection locked="0"/>
    </xf>
    <xf numFmtId="167" fontId="17" fillId="0" borderId="468" xfId="3" applyNumberFormat="1" applyFont="1" applyBorder="1" applyAlignment="1">
      <alignment horizontal="right" vertical="center"/>
    </xf>
    <xf numFmtId="167" fontId="17" fillId="0" borderId="469" xfId="3" applyNumberFormat="1" applyFont="1" applyBorder="1" applyAlignment="1">
      <alignment horizontal="right" vertical="center"/>
    </xf>
    <xf numFmtId="167" fontId="17" fillId="0" borderId="470" xfId="3" applyNumberFormat="1" applyFont="1" applyBorder="1" applyAlignment="1">
      <alignment horizontal="right" vertical="center"/>
    </xf>
    <xf numFmtId="167" fontId="17" fillId="0" borderId="471" xfId="3" applyNumberFormat="1" applyFont="1" applyBorder="1" applyAlignment="1">
      <alignment horizontal="right" vertical="center"/>
    </xf>
    <xf numFmtId="167" fontId="17" fillId="0" borderId="472" xfId="3" applyNumberFormat="1" applyFont="1" applyBorder="1" applyAlignment="1">
      <alignment horizontal="right" vertical="center"/>
    </xf>
    <xf numFmtId="167" fontId="17" fillId="0" borderId="469" xfId="3" applyNumberFormat="1" applyFont="1" applyBorder="1" applyAlignment="1">
      <alignment vertical="center"/>
    </xf>
    <xf numFmtId="0" fontId="52" fillId="0" borderId="24" xfId="3" applyFont="1" applyBorder="1" applyAlignment="1" applyProtection="1">
      <alignment vertical="center"/>
      <protection locked="0"/>
    </xf>
    <xf numFmtId="164" fontId="41" fillId="0" borderId="24" xfId="3" applyNumberFormat="1" applyFont="1" applyBorder="1" applyAlignment="1" applyProtection="1">
      <alignment horizontal="right" vertical="center"/>
      <protection locked="0"/>
    </xf>
    <xf numFmtId="164" fontId="41" fillId="0" borderId="24" xfId="3" applyNumberFormat="1" applyFont="1" applyBorder="1" applyAlignment="1" applyProtection="1">
      <alignment vertical="center"/>
      <protection locked="0"/>
    </xf>
    <xf numFmtId="0" fontId="46" fillId="0" borderId="0" xfId="3" quotePrefix="1" applyFont="1" applyAlignment="1" applyProtection="1">
      <alignment vertical="center"/>
      <protection locked="0"/>
    </xf>
    <xf numFmtId="164" fontId="41" fillId="0" borderId="0" xfId="3" applyNumberFormat="1" applyFont="1" applyAlignment="1" applyProtection="1">
      <alignment horizontal="right" vertical="center"/>
      <protection locked="0"/>
    </xf>
    <xf numFmtId="164" fontId="41" fillId="0" borderId="0" xfId="3" applyNumberFormat="1" applyFont="1" applyAlignment="1" applyProtection="1">
      <alignment vertical="center"/>
      <protection locked="0"/>
    </xf>
    <xf numFmtId="0" fontId="38" fillId="12" borderId="473" xfId="3" applyFont="1" applyFill="1" applyBorder="1" applyAlignment="1">
      <alignment vertical="center"/>
    </xf>
    <xf numFmtId="0" fontId="49" fillId="12" borderId="474" xfId="3" applyFont="1" applyFill="1" applyBorder="1" applyAlignment="1">
      <alignment horizontal="center" vertical="center"/>
    </xf>
    <xf numFmtId="0" fontId="38" fillId="0" borderId="473" xfId="3" applyFont="1" applyBorder="1" applyAlignment="1">
      <alignment vertical="center"/>
    </xf>
    <xf numFmtId="168" fontId="49" fillId="0" borderId="474" xfId="3" applyNumberFormat="1" applyFont="1" applyBorder="1" applyAlignment="1">
      <alignment horizontal="right" vertical="center"/>
    </xf>
    <xf numFmtId="168" fontId="4" fillId="0" borderId="475" xfId="3" applyNumberFormat="1" applyFont="1" applyBorder="1" applyAlignment="1">
      <alignment horizontal="right" vertical="center"/>
    </xf>
    <xf numFmtId="168" fontId="4" fillId="0" borderId="476" xfId="3" applyNumberFormat="1" applyFont="1" applyBorder="1" applyAlignment="1">
      <alignment horizontal="right" vertical="center"/>
    </xf>
    <xf numFmtId="168" fontId="4" fillId="0" borderId="477" xfId="3" applyNumberFormat="1" applyFont="1" applyBorder="1" applyAlignment="1">
      <alignment horizontal="right" vertical="center"/>
    </xf>
    <xf numFmtId="168" fontId="4" fillId="0" borderId="478" xfId="4" applyNumberFormat="1" applyFont="1" applyBorder="1" applyAlignment="1">
      <alignment horizontal="right" vertical="center"/>
    </xf>
    <xf numFmtId="168" fontId="4" fillId="0" borderId="476" xfId="4" applyNumberFormat="1" applyFont="1" applyBorder="1" applyAlignment="1">
      <alignment horizontal="right" vertical="center"/>
    </xf>
    <xf numFmtId="168" fontId="4" fillId="0" borderId="479" xfId="4" applyNumberFormat="1" applyFont="1" applyBorder="1" applyAlignment="1">
      <alignment horizontal="right" vertical="center"/>
    </xf>
    <xf numFmtId="0" fontId="49" fillId="0" borderId="480" xfId="3" applyFont="1" applyBorder="1" applyAlignment="1">
      <alignment vertical="center"/>
    </xf>
    <xf numFmtId="164" fontId="49" fillId="0" borderId="480" xfId="3" applyNumberFormat="1" applyFont="1" applyBorder="1" applyAlignment="1">
      <alignment vertical="center"/>
    </xf>
    <xf numFmtId="164" fontId="4" fillId="0" borderId="416" xfId="3" applyNumberFormat="1" applyFont="1" applyBorder="1" applyAlignment="1">
      <alignment vertical="center"/>
    </xf>
    <xf numFmtId="164" fontId="4" fillId="0" borderId="481" xfId="3" applyNumberFormat="1" applyFont="1" applyBorder="1" applyAlignment="1">
      <alignment vertical="center"/>
    </xf>
    <xf numFmtId="164" fontId="49" fillId="0" borderId="481" xfId="3" applyNumberFormat="1" applyFont="1" applyBorder="1" applyAlignment="1">
      <alignment vertical="center"/>
    </xf>
    <xf numFmtId="164" fontId="49" fillId="0" borderId="416" xfId="4" applyNumberFormat="1" applyFont="1" applyBorder="1" applyAlignment="1">
      <alignment vertical="center"/>
    </xf>
    <xf numFmtId="164" fontId="49" fillId="0" borderId="481" xfId="4" applyNumberFormat="1" applyFont="1" applyBorder="1" applyAlignment="1">
      <alignment vertical="center"/>
    </xf>
    <xf numFmtId="164" fontId="49" fillId="0" borderId="480" xfId="4" applyNumberFormat="1" applyFont="1" applyBorder="1" applyAlignment="1">
      <alignment vertical="center"/>
    </xf>
    <xf numFmtId="0" fontId="4" fillId="0" borderId="482" xfId="3" applyFont="1" applyBorder="1" applyAlignment="1">
      <alignment horizontal="left" vertical="center" indent="1"/>
    </xf>
    <xf numFmtId="167" fontId="49" fillId="0" borderId="483" xfId="3" applyNumberFormat="1" applyFont="1" applyBorder="1" applyAlignment="1">
      <alignment vertical="center"/>
    </xf>
    <xf numFmtId="167" fontId="4" fillId="0" borderId="484" xfId="3" applyNumberFormat="1" applyFont="1" applyBorder="1" applyAlignment="1">
      <alignment vertical="center"/>
    </xf>
    <xf numFmtId="167" fontId="4" fillId="0" borderId="485" xfId="3" applyNumberFormat="1" applyFont="1" applyBorder="1" applyAlignment="1">
      <alignment vertical="center"/>
    </xf>
    <xf numFmtId="167" fontId="4" fillId="0" borderId="486" xfId="3" applyNumberFormat="1" applyFont="1" applyBorder="1" applyAlignment="1">
      <alignment vertical="center"/>
    </xf>
    <xf numFmtId="167" fontId="4" fillId="0" borderId="487" xfId="4" applyNumberFormat="1" applyFont="1" applyBorder="1" applyAlignment="1">
      <alignment vertical="center"/>
    </xf>
    <xf numFmtId="167" fontId="4" fillId="0" borderId="485" xfId="4" applyNumberFormat="1" applyFont="1" applyBorder="1" applyAlignment="1">
      <alignment vertical="center"/>
    </xf>
    <xf numFmtId="167" fontId="4" fillId="0" borderId="488" xfId="4" applyNumberFormat="1" applyFont="1" applyBorder="1" applyAlignment="1">
      <alignment vertical="center"/>
    </xf>
    <xf numFmtId="0" fontId="49" fillId="0" borderId="482" xfId="3" applyFont="1" applyBorder="1" applyAlignment="1">
      <alignment horizontal="left" vertical="center" indent="1"/>
    </xf>
    <xf numFmtId="167" fontId="49" fillId="0" borderId="483" xfId="4" applyNumberFormat="1" applyFont="1" applyBorder="1" applyAlignment="1">
      <alignment vertical="center"/>
    </xf>
    <xf numFmtId="167" fontId="4" fillId="0" borderId="486" xfId="4" applyNumberFormat="1" applyFont="1" applyBorder="1" applyAlignment="1">
      <alignment vertical="center"/>
    </xf>
    <xf numFmtId="167" fontId="4" fillId="0" borderId="488" xfId="3" applyNumberFormat="1" applyFont="1" applyBorder="1" applyAlignment="1">
      <alignment vertical="center"/>
    </xf>
    <xf numFmtId="164" fontId="4" fillId="0" borderId="484" xfId="3" applyNumberFormat="1" applyFont="1" applyBorder="1" applyAlignment="1">
      <alignment vertical="center"/>
    </xf>
    <xf numFmtId="0" fontId="49" fillId="0" borderId="482" xfId="3" applyFont="1" applyBorder="1" applyAlignment="1">
      <alignment vertical="center"/>
    </xf>
    <xf numFmtId="0" fontId="4" fillId="0" borderId="482" xfId="3" applyFont="1" applyBorder="1" applyAlignment="1">
      <alignment horizontal="left" vertical="center" indent="2"/>
    </xf>
    <xf numFmtId="0" fontId="49" fillId="0" borderId="482" xfId="3" applyFont="1" applyBorder="1" applyAlignment="1">
      <alignment horizontal="left" vertical="center" indent="2"/>
    </xf>
    <xf numFmtId="0" fontId="49" fillId="0" borderId="482" xfId="3" applyFont="1" applyBorder="1" applyAlignment="1">
      <alignment horizontal="left" vertical="center"/>
    </xf>
    <xf numFmtId="0" fontId="4" fillId="0" borderId="482" xfId="3" applyFont="1" applyBorder="1" applyAlignment="1">
      <alignment horizontal="left" vertical="center" indent="3"/>
    </xf>
    <xf numFmtId="167" fontId="4" fillId="13" borderId="485" xfId="4" applyNumberFormat="1" applyFont="1" applyFill="1" applyBorder="1" applyAlignment="1">
      <alignment vertical="center"/>
    </xf>
    <xf numFmtId="0" fontId="49" fillId="0" borderId="489" xfId="3" applyFont="1" applyBorder="1" applyAlignment="1">
      <alignment horizontal="left" vertical="center" indent="1"/>
    </xf>
    <xf numFmtId="167" fontId="49" fillId="0" borderId="490" xfId="4" applyNumberFormat="1" applyFont="1" applyBorder="1" applyAlignment="1">
      <alignment vertical="center"/>
    </xf>
    <xf numFmtId="167" fontId="4" fillId="0" borderId="491" xfId="3" applyNumberFormat="1" applyFont="1" applyBorder="1" applyAlignment="1">
      <alignment vertical="center"/>
    </xf>
    <xf numFmtId="167" fontId="4" fillId="0" borderId="492" xfId="3" applyNumberFormat="1" applyFont="1" applyBorder="1" applyAlignment="1">
      <alignment vertical="center"/>
    </xf>
    <xf numFmtId="167" fontId="4" fillId="0" borderId="493" xfId="4" applyNumberFormat="1" applyFont="1" applyBorder="1" applyAlignment="1">
      <alignment vertical="center"/>
    </xf>
    <xf numFmtId="167" fontId="4" fillId="0" borderId="494" xfId="4" applyNumberFormat="1" applyFont="1" applyBorder="1" applyAlignment="1">
      <alignment vertical="center"/>
    </xf>
    <xf numFmtId="167" fontId="4" fillId="0" borderId="492" xfId="4" applyNumberFormat="1" applyFont="1" applyBorder="1" applyAlignment="1">
      <alignment vertical="center"/>
    </xf>
    <xf numFmtId="167" fontId="4" fillId="0" borderId="495" xfId="3" applyNumberFormat="1" applyFont="1" applyBorder="1" applyAlignment="1">
      <alignment vertical="center"/>
    </xf>
    <xf numFmtId="167" fontId="4" fillId="13" borderId="492" xfId="3" applyNumberFormat="1" applyFont="1" applyFill="1" applyBorder="1" applyAlignment="1">
      <alignment vertical="center"/>
    </xf>
    <xf numFmtId="0" fontId="54" fillId="0" borderId="57" xfId="3" applyFont="1" applyBorder="1" applyAlignment="1">
      <alignment horizontal="left" vertical="center" indent="1"/>
    </xf>
    <xf numFmtId="167" fontId="54" fillId="0" borderId="57" xfId="4" applyNumberFormat="1" applyFont="1" applyBorder="1" applyAlignment="1">
      <alignment vertical="center"/>
    </xf>
    <xf numFmtId="167" fontId="55" fillId="0" borderId="57" xfId="3" applyNumberFormat="1" applyFont="1" applyBorder="1" applyAlignment="1">
      <alignment vertical="center"/>
    </xf>
    <xf numFmtId="167" fontId="55" fillId="0" borderId="57" xfId="4" applyNumberFormat="1" applyFont="1" applyBorder="1" applyAlignment="1">
      <alignment vertical="center"/>
    </xf>
    <xf numFmtId="0" fontId="1" fillId="0" borderId="57" xfId="3" applyFont="1" applyBorder="1"/>
    <xf numFmtId="168" fontId="4" fillId="0" borderId="473" xfId="4" applyNumberFormat="1" applyFont="1" applyBorder="1" applyAlignment="1">
      <alignment horizontal="right" vertical="center"/>
    </xf>
    <xf numFmtId="167" fontId="49" fillId="0" borderId="480" xfId="3" applyNumberFormat="1" applyFont="1" applyBorder="1" applyAlignment="1">
      <alignment vertical="center"/>
    </xf>
    <xf numFmtId="167" fontId="4" fillId="0" borderId="481" xfId="3" applyNumberFormat="1" applyFont="1" applyBorder="1" applyAlignment="1">
      <alignment vertical="center"/>
    </xf>
    <xf numFmtId="167" fontId="4" fillId="0" borderId="480" xfId="3" applyNumberFormat="1" applyFont="1" applyBorder="1" applyAlignment="1">
      <alignment vertical="center"/>
    </xf>
    <xf numFmtId="167" fontId="4" fillId="0" borderId="416" xfId="4" applyNumberFormat="1" applyFont="1" applyBorder="1" applyAlignment="1">
      <alignment vertical="center"/>
    </xf>
    <xf numFmtId="167" fontId="4" fillId="0" borderId="481" xfId="4" applyNumberFormat="1" applyFont="1" applyBorder="1" applyAlignment="1">
      <alignment vertical="center"/>
    </xf>
    <xf numFmtId="167" fontId="4" fillId="0" borderId="480" xfId="4" applyNumberFormat="1" applyFont="1" applyBorder="1" applyAlignment="1">
      <alignment vertical="center"/>
    </xf>
    <xf numFmtId="167" fontId="4" fillId="0" borderId="482" xfId="4" applyNumberFormat="1" applyFont="1" applyBorder="1" applyAlignment="1">
      <alignment vertical="center"/>
    </xf>
    <xf numFmtId="167" fontId="4" fillId="0" borderId="482" xfId="3" applyNumberFormat="1" applyFont="1" applyBorder="1" applyAlignment="1">
      <alignment vertical="center"/>
    </xf>
    <xf numFmtId="183" fontId="49" fillId="0" borderId="497" xfId="3" applyNumberFormat="1" applyFont="1" applyBorder="1" applyAlignment="1">
      <alignment horizontal="left" vertical="center"/>
    </xf>
    <xf numFmtId="167" fontId="49" fillId="0" borderId="498" xfId="4" applyNumberFormat="1" applyFont="1" applyBorder="1" applyAlignment="1">
      <alignment vertical="center"/>
    </xf>
    <xf numFmtId="167" fontId="4" fillId="0" borderId="499" xfId="3" applyNumberFormat="1" applyFont="1" applyBorder="1" applyAlignment="1">
      <alignment vertical="center"/>
    </xf>
    <xf numFmtId="167" fontId="4" fillId="0" borderId="500" xfId="3" applyNumberFormat="1" applyFont="1" applyBorder="1" applyAlignment="1">
      <alignment vertical="center"/>
    </xf>
    <xf numFmtId="167" fontId="4" fillId="0" borderId="501" xfId="4" applyNumberFormat="1" applyFont="1" applyBorder="1" applyAlignment="1">
      <alignment vertical="center"/>
    </xf>
    <xf numFmtId="167" fontId="4" fillId="0" borderId="502" xfId="4" applyNumberFormat="1" applyFont="1" applyBorder="1" applyAlignment="1">
      <alignment vertical="center"/>
    </xf>
    <xf numFmtId="167" fontId="4" fillId="0" borderId="500" xfId="4" applyNumberFormat="1" applyFont="1" applyFill="1" applyBorder="1" applyAlignment="1">
      <alignment vertical="center"/>
    </xf>
    <xf numFmtId="167" fontId="4" fillId="0" borderId="500" xfId="4" applyNumberFormat="1" applyFont="1" applyBorder="1" applyAlignment="1">
      <alignment vertical="center"/>
    </xf>
    <xf numFmtId="167" fontId="4" fillId="0" borderId="497" xfId="3" applyNumberFormat="1" applyFont="1" applyBorder="1" applyAlignment="1">
      <alignment vertical="center"/>
    </xf>
    <xf numFmtId="183" fontId="54" fillId="0" borderId="57" xfId="3" applyNumberFormat="1" applyFont="1" applyBorder="1" applyAlignment="1">
      <alignment horizontal="left" vertical="center"/>
    </xf>
    <xf numFmtId="164" fontId="55" fillId="0" borderId="57" xfId="3" applyNumberFormat="1" applyFont="1" applyBorder="1" applyAlignment="1">
      <alignment vertical="center"/>
    </xf>
    <xf numFmtId="167" fontId="55" fillId="0" borderId="57" xfId="4" applyNumberFormat="1" applyFont="1" applyFill="1" applyBorder="1" applyAlignment="1">
      <alignment vertical="center"/>
    </xf>
    <xf numFmtId="0" fontId="38" fillId="0" borderId="503" xfId="3" applyFont="1" applyBorder="1" applyAlignment="1">
      <alignment vertical="center"/>
    </xf>
    <xf numFmtId="0" fontId="49" fillId="0" borderId="503" xfId="3" applyFont="1" applyBorder="1" applyAlignment="1">
      <alignment vertical="center"/>
    </xf>
    <xf numFmtId="164" fontId="49" fillId="0" borderId="33" xfId="3" applyNumberFormat="1" applyFont="1" applyBorder="1" applyAlignment="1">
      <alignment horizontal="center" vertical="center"/>
    </xf>
    <xf numFmtId="164" fontId="49" fillId="0" borderId="506" xfId="3" applyNumberFormat="1" applyFont="1" applyBorder="1" applyAlignment="1">
      <alignment horizontal="center" vertical="center"/>
    </xf>
    <xf numFmtId="164" fontId="4" fillId="0" borderId="33" xfId="3" applyNumberFormat="1" applyFont="1" applyBorder="1" applyAlignment="1">
      <alignment horizontal="center" vertical="center"/>
    </xf>
    <xf numFmtId="164" fontId="4" fillId="0" borderId="34" xfId="3" applyNumberFormat="1" applyFont="1" applyBorder="1" applyAlignment="1">
      <alignment horizontal="center" vertical="center"/>
    </xf>
    <xf numFmtId="164" fontId="4" fillId="0" borderId="507" xfId="3" applyNumberFormat="1" applyFont="1" applyBorder="1" applyAlignment="1">
      <alignment horizontal="center" vertical="center"/>
    </xf>
    <xf numFmtId="0" fontId="4" fillId="0" borderId="480" xfId="3" applyFont="1" applyBorder="1" applyAlignment="1">
      <alignment horizontal="left" vertical="center" indent="1"/>
    </xf>
    <xf numFmtId="171" fontId="49" fillId="0" borderId="508" xfId="18" applyNumberFormat="1" applyFont="1" applyBorder="1" applyAlignment="1">
      <alignment vertical="center"/>
    </xf>
    <xf numFmtId="185" fontId="49" fillId="0" borderId="509" xfId="1" applyNumberFormat="1" applyFont="1" applyBorder="1" applyAlignment="1">
      <alignment vertical="center"/>
    </xf>
    <xf numFmtId="170" fontId="4" fillId="0" borderId="39" xfId="4" applyNumberFormat="1" applyFont="1" applyBorder="1" applyAlignment="1">
      <alignment vertical="center"/>
    </xf>
    <xf numFmtId="185" fontId="4" fillId="0" borderId="40" xfId="1" applyNumberFormat="1" applyFont="1" applyBorder="1" applyAlignment="1">
      <alignment vertical="center"/>
    </xf>
    <xf numFmtId="185" fontId="4" fillId="0" borderId="510" xfId="1" applyNumberFormat="1" applyFont="1" applyBorder="1" applyAlignment="1">
      <alignment vertical="center"/>
    </xf>
    <xf numFmtId="0" fontId="4" fillId="0" borderId="511" xfId="3" applyFont="1" applyBorder="1" applyAlignment="1">
      <alignment horizontal="left" vertical="center" indent="1"/>
    </xf>
    <xf numFmtId="171" fontId="49" fillId="0" borderId="512" xfId="18" applyNumberFormat="1" applyFont="1" applyBorder="1" applyAlignment="1">
      <alignment vertical="center"/>
    </xf>
    <xf numFmtId="185" fontId="49" fillId="0" borderId="513" xfId="1" applyNumberFormat="1" applyFont="1" applyBorder="1" applyAlignment="1">
      <alignment vertical="center"/>
    </xf>
    <xf numFmtId="170" fontId="4" fillId="0" borderId="45" xfId="4" applyNumberFormat="1" applyFont="1" applyBorder="1" applyAlignment="1">
      <alignment vertical="center"/>
    </xf>
    <xf numFmtId="185" fontId="4" fillId="0" borderId="46" xfId="1" applyNumberFormat="1" applyFont="1" applyBorder="1" applyAlignment="1">
      <alignment vertical="center"/>
    </xf>
    <xf numFmtId="185" fontId="4" fillId="0" borderId="514" xfId="1" applyNumberFormat="1" applyFont="1" applyBorder="1" applyAlignment="1">
      <alignment vertical="center"/>
    </xf>
    <xf numFmtId="0" fontId="4" fillId="0" borderId="515" xfId="3" applyFont="1" applyBorder="1" applyAlignment="1">
      <alignment horizontal="left" vertical="center" indent="1"/>
    </xf>
    <xf numFmtId="171" fontId="49" fillId="0" borderId="516" xfId="18" applyNumberFormat="1" applyFont="1" applyBorder="1" applyAlignment="1">
      <alignment vertical="center"/>
    </xf>
    <xf numFmtId="185" fontId="49" fillId="0" borderId="517" xfId="1" applyNumberFormat="1" applyFont="1" applyBorder="1" applyAlignment="1">
      <alignment vertical="center"/>
    </xf>
    <xf numFmtId="170" fontId="4" fillId="0" borderId="51" xfId="4" applyNumberFormat="1" applyFont="1" applyBorder="1" applyAlignment="1">
      <alignment vertical="center"/>
    </xf>
    <xf numFmtId="185" fontId="4" fillId="0" borderId="52" xfId="1" applyNumberFormat="1" applyFont="1" applyBorder="1" applyAlignment="1">
      <alignment vertical="center"/>
    </xf>
    <xf numFmtId="185" fontId="4" fillId="0" borderId="518" xfId="1" applyNumberFormat="1" applyFont="1" applyBorder="1" applyAlignment="1">
      <alignment vertical="center"/>
    </xf>
    <xf numFmtId="0" fontId="49" fillId="0" borderId="503" xfId="3" applyFont="1" applyBorder="1" applyAlignment="1">
      <alignment horizontal="left" vertical="center"/>
    </xf>
    <xf numFmtId="171" fontId="49" fillId="0" borderId="33" xfId="18" applyNumberFormat="1" applyFont="1" applyBorder="1" applyAlignment="1">
      <alignment vertical="center"/>
    </xf>
    <xf numFmtId="185" fontId="49" fillId="0" borderId="519" xfId="1" applyNumberFormat="1" applyFont="1" applyBorder="1" applyAlignment="1">
      <alignment vertical="center"/>
    </xf>
    <xf numFmtId="170" fontId="4" fillId="0" borderId="33" xfId="4" applyNumberFormat="1" applyFont="1" applyBorder="1" applyAlignment="1">
      <alignment vertical="center"/>
    </xf>
    <xf numFmtId="185" fontId="4" fillId="0" borderId="34" xfId="1" applyNumberFormat="1" applyFont="1" applyBorder="1" applyAlignment="1">
      <alignment vertical="center"/>
    </xf>
    <xf numFmtId="185" fontId="4" fillId="0" borderId="507" xfId="1" applyNumberFormat="1" applyFont="1" applyBorder="1" applyAlignment="1">
      <alignment vertical="center"/>
    </xf>
    <xf numFmtId="0" fontId="4" fillId="0" borderId="480" xfId="3" applyFont="1" applyBorder="1" applyAlignment="1">
      <alignment horizontal="left" vertical="center" indent="3"/>
    </xf>
    <xf numFmtId="171" fontId="49" fillId="0" borderId="39" xfId="4" applyNumberFormat="1" applyFont="1" applyBorder="1" applyAlignment="1">
      <alignment vertical="center"/>
    </xf>
    <xf numFmtId="171" fontId="49" fillId="0" borderId="40" xfId="4" applyNumberFormat="1" applyFont="1" applyBorder="1" applyAlignment="1">
      <alignment vertical="center"/>
    </xf>
    <xf numFmtId="171" fontId="4" fillId="0" borderId="39" xfId="4" applyNumberFormat="1" applyFont="1" applyBorder="1" applyAlignment="1">
      <alignment vertical="center"/>
    </xf>
    <xf numFmtId="171" fontId="4" fillId="0" borderId="40" xfId="4" applyNumberFormat="1" applyFont="1" applyBorder="1" applyAlignment="1">
      <alignment vertical="center"/>
    </xf>
    <xf numFmtId="171" fontId="4" fillId="0" borderId="510" xfId="4" applyNumberFormat="1" applyFont="1" applyBorder="1" applyAlignment="1">
      <alignment vertical="center"/>
    </xf>
    <xf numFmtId="171" fontId="49" fillId="0" borderId="45" xfId="3" applyNumberFormat="1" applyFont="1" applyBorder="1" applyAlignment="1">
      <alignment vertical="center"/>
    </xf>
    <xf numFmtId="171" fontId="49" fillId="0" borderId="520" xfId="3" applyNumberFormat="1" applyFont="1" applyBorder="1" applyAlignment="1">
      <alignment vertical="center"/>
    </xf>
    <xf numFmtId="171" fontId="4" fillId="0" borderId="45" xfId="3" applyNumberFormat="1" applyFont="1" applyBorder="1" applyAlignment="1">
      <alignment vertical="center"/>
    </xf>
    <xf numFmtId="171" fontId="4" fillId="0" borderId="46" xfId="3" applyNumberFormat="1" applyFont="1" applyBorder="1" applyAlignment="1">
      <alignment vertical="center"/>
    </xf>
    <xf numFmtId="0" fontId="4" fillId="0" borderId="521" xfId="3" applyFont="1" applyBorder="1" applyAlignment="1">
      <alignment vertical="center"/>
    </xf>
    <xf numFmtId="171" fontId="4" fillId="0" borderId="46" xfId="4" applyNumberFormat="1" applyFont="1" applyBorder="1" applyAlignment="1">
      <alignment vertical="center"/>
    </xf>
    <xf numFmtId="171" fontId="4" fillId="0" borderId="45" xfId="4" applyNumberFormat="1" applyFont="1" applyBorder="1" applyAlignment="1">
      <alignment vertical="center"/>
    </xf>
    <xf numFmtId="171" fontId="4" fillId="0" borderId="514" xfId="4" applyNumberFormat="1" applyFont="1" applyBorder="1" applyAlignment="1">
      <alignment vertical="center"/>
    </xf>
    <xf numFmtId="0" fontId="4" fillId="0" borderId="511" xfId="3" applyFont="1" applyBorder="1" applyAlignment="1">
      <alignment horizontal="left" vertical="center" indent="2"/>
    </xf>
    <xf numFmtId="170" fontId="49" fillId="0" borderId="45" xfId="3" applyNumberFormat="1" applyFont="1" applyBorder="1" applyAlignment="1">
      <alignment vertical="center"/>
    </xf>
    <xf numFmtId="185" fontId="49" fillId="0" borderId="520" xfId="1" applyNumberFormat="1" applyFont="1" applyBorder="1" applyAlignment="1">
      <alignment vertical="center"/>
    </xf>
    <xf numFmtId="170" fontId="4" fillId="0" borderId="45" xfId="3" applyNumberFormat="1" applyFont="1" applyBorder="1" applyAlignment="1">
      <alignment vertical="center"/>
    </xf>
    <xf numFmtId="170" fontId="4" fillId="0" borderId="521" xfId="3" applyNumberFormat="1" applyFont="1" applyBorder="1" applyAlignment="1">
      <alignment vertical="center"/>
    </xf>
    <xf numFmtId="170" fontId="49" fillId="0" borderId="51" xfId="3" applyNumberFormat="1" applyFont="1" applyBorder="1" applyAlignment="1">
      <alignment vertical="center"/>
    </xf>
    <xf numFmtId="185" fontId="49" fillId="0" borderId="52" xfId="1" applyNumberFormat="1" applyFont="1" applyBorder="1" applyAlignment="1">
      <alignment vertical="center"/>
    </xf>
    <xf numFmtId="170" fontId="4" fillId="0" borderId="51" xfId="3" applyNumberFormat="1" applyFont="1" applyBorder="1" applyAlignment="1">
      <alignment vertical="center"/>
    </xf>
    <xf numFmtId="170" fontId="49" fillId="0" borderId="33" xfId="3" applyNumberFormat="1" applyFont="1" applyBorder="1" applyAlignment="1">
      <alignment vertical="center"/>
    </xf>
    <xf numFmtId="185" fontId="49" fillId="0" borderId="506" xfId="1" applyNumberFormat="1" applyFont="1" applyBorder="1" applyAlignment="1">
      <alignment vertical="center"/>
    </xf>
    <xf numFmtId="170" fontId="4" fillId="0" borderId="33" xfId="3" applyNumberFormat="1" applyFont="1" applyBorder="1" applyAlignment="1">
      <alignment vertical="center"/>
    </xf>
    <xf numFmtId="170" fontId="4" fillId="0" borderId="522" xfId="4" applyNumberFormat="1" applyFont="1" applyBorder="1" applyAlignment="1">
      <alignment vertical="center"/>
    </xf>
    <xf numFmtId="0" fontId="49" fillId="0" borderId="480" xfId="3" applyFont="1" applyBorder="1" applyAlignment="1">
      <alignment horizontal="left" vertical="center" indent="1"/>
    </xf>
    <xf numFmtId="171" fontId="49" fillId="0" borderId="39" xfId="3" applyNumberFormat="1" applyFont="1" applyBorder="1" applyAlignment="1">
      <alignment vertical="center"/>
    </xf>
    <xf numFmtId="171" fontId="4" fillId="0" borderId="39" xfId="3" applyNumberFormat="1" applyFont="1" applyBorder="1" applyAlignment="1">
      <alignment vertical="center"/>
    </xf>
    <xf numFmtId="0" fontId="4" fillId="0" borderId="511" xfId="3" applyFont="1" applyBorder="1" applyAlignment="1">
      <alignment horizontal="left" vertical="center"/>
    </xf>
    <xf numFmtId="9" fontId="49" fillId="0" borderId="520" xfId="1" applyFont="1" applyBorder="1" applyAlignment="1">
      <alignment vertical="center"/>
    </xf>
    <xf numFmtId="9" fontId="4" fillId="0" borderId="46" xfId="1" applyFont="1" applyBorder="1" applyAlignment="1">
      <alignment vertical="center"/>
    </xf>
    <xf numFmtId="9" fontId="4" fillId="0" borderId="514" xfId="1" applyFont="1" applyBorder="1" applyAlignment="1">
      <alignment vertical="center"/>
    </xf>
    <xf numFmtId="171" fontId="49" fillId="14" borderId="520" xfId="3" applyNumberFormat="1" applyFont="1" applyFill="1" applyBorder="1" applyAlignment="1">
      <alignment vertical="center"/>
    </xf>
    <xf numFmtId="171" fontId="4" fillId="14" borderId="46" xfId="3" applyNumberFormat="1" applyFont="1" applyFill="1" applyBorder="1" applyAlignment="1">
      <alignment vertical="center"/>
    </xf>
    <xf numFmtId="171" fontId="4" fillId="14" borderId="46" xfId="4" applyNumberFormat="1" applyFont="1" applyFill="1" applyBorder="1" applyAlignment="1">
      <alignment vertical="center"/>
    </xf>
    <xf numFmtId="171" fontId="4" fillId="14" borderId="514" xfId="4" applyNumberFormat="1" applyFont="1" applyFill="1" applyBorder="1" applyAlignment="1">
      <alignment vertical="center"/>
    </xf>
    <xf numFmtId="0" fontId="49" fillId="0" borderId="523" xfId="3" applyFont="1" applyBorder="1" applyAlignment="1">
      <alignment horizontal="left" vertical="center"/>
    </xf>
    <xf numFmtId="171" fontId="49" fillId="14" borderId="524" xfId="3" applyNumberFormat="1" applyFont="1" applyFill="1" applyBorder="1" applyAlignment="1">
      <alignment vertical="center"/>
    </xf>
    <xf numFmtId="171" fontId="4" fillId="14" borderId="52" xfId="3" applyNumberFormat="1" applyFont="1" applyFill="1" applyBorder="1" applyAlignment="1">
      <alignment vertical="center"/>
    </xf>
    <xf numFmtId="171" fontId="4" fillId="14" borderId="52" xfId="4" applyNumberFormat="1" applyFont="1" applyFill="1" applyBorder="1" applyAlignment="1">
      <alignment vertical="center"/>
    </xf>
    <xf numFmtId="171" fontId="4" fillId="14" borderId="525" xfId="4" applyNumberFormat="1" applyFont="1" applyFill="1" applyBorder="1" applyAlignment="1">
      <alignment vertical="center"/>
    </xf>
    <xf numFmtId="0" fontId="57" fillId="0" borderId="57" xfId="3" applyFont="1" applyBorder="1" applyAlignment="1">
      <alignment horizontal="left" vertical="center" indent="1"/>
    </xf>
    <xf numFmtId="171" fontId="57" fillId="0" borderId="57" xfId="3" applyNumberFormat="1" applyFont="1" applyBorder="1" applyAlignment="1">
      <alignment vertical="center"/>
    </xf>
    <xf numFmtId="171" fontId="57" fillId="0" borderId="57" xfId="4" applyNumberFormat="1" applyFont="1" applyBorder="1" applyAlignment="1">
      <alignment vertical="center"/>
    </xf>
    <xf numFmtId="0" fontId="55" fillId="0" borderId="0" xfId="3" applyFont="1" applyAlignment="1">
      <alignment vertical="center"/>
    </xf>
    <xf numFmtId="0" fontId="38" fillId="15" borderId="526" xfId="3" applyFont="1" applyFill="1" applyBorder="1" applyAlignment="1">
      <alignment vertical="center"/>
    </xf>
    <xf numFmtId="0" fontId="49" fillId="15" borderId="526" xfId="3" applyFont="1" applyFill="1" applyBorder="1" applyAlignment="1">
      <alignment horizontal="center" vertical="center"/>
    </xf>
    <xf numFmtId="0" fontId="38" fillId="0" borderId="526" xfId="3" applyFont="1" applyBorder="1" applyAlignment="1">
      <alignment vertical="center"/>
    </xf>
    <xf numFmtId="168" fontId="49" fillId="0" borderId="526" xfId="4" applyNumberFormat="1" applyFont="1" applyBorder="1" applyAlignment="1">
      <alignment horizontal="right" vertical="center"/>
    </xf>
    <xf numFmtId="168" fontId="4" fillId="0" borderId="527" xfId="4" applyNumberFormat="1" applyFont="1" applyBorder="1" applyAlignment="1">
      <alignment horizontal="right" vertical="center"/>
    </xf>
    <xf numFmtId="168" fontId="4" fillId="0" borderId="528" xfId="4" applyNumberFormat="1" applyFont="1" applyBorder="1" applyAlignment="1">
      <alignment horizontal="right" vertical="center"/>
    </xf>
    <xf numFmtId="168" fontId="4" fillId="0" borderId="526" xfId="4" applyNumberFormat="1" applyFont="1" applyBorder="1" applyAlignment="1">
      <alignment horizontal="right" vertical="center"/>
    </xf>
    <xf numFmtId="168" fontId="4" fillId="0" borderId="22" xfId="4" applyNumberFormat="1" applyFont="1" applyBorder="1" applyAlignment="1">
      <alignment horizontal="right" vertical="center"/>
    </xf>
    <xf numFmtId="0" fontId="49" fillId="0" borderId="344" xfId="3" applyFont="1" applyBorder="1" applyAlignment="1">
      <alignment vertical="center"/>
    </xf>
    <xf numFmtId="164" fontId="49" fillId="0" borderId="344" xfId="4" applyNumberFormat="1" applyFont="1" applyBorder="1" applyAlignment="1">
      <alignment vertical="center"/>
    </xf>
    <xf numFmtId="164" fontId="4" fillId="0" borderId="371" xfId="4" applyNumberFormat="1" applyFont="1" applyBorder="1" applyAlignment="1">
      <alignment vertical="center"/>
    </xf>
    <xf numFmtId="164" fontId="4" fillId="0" borderId="372" xfId="4" applyNumberFormat="1" applyFont="1" applyBorder="1" applyAlignment="1">
      <alignment vertical="center"/>
    </xf>
    <xf numFmtId="164" fontId="4" fillId="0" borderId="344" xfId="4" applyNumberFormat="1" applyFont="1" applyBorder="1" applyAlignment="1">
      <alignment vertical="center"/>
    </xf>
    <xf numFmtId="0" fontId="4" fillId="0" borderId="529" xfId="3" applyFont="1" applyBorder="1" applyAlignment="1">
      <alignment horizontal="left" vertical="center" indent="2"/>
    </xf>
    <xf numFmtId="167" fontId="49" fillId="0" borderId="192" xfId="4" applyNumberFormat="1" applyFont="1" applyBorder="1" applyAlignment="1">
      <alignment vertical="center"/>
    </xf>
    <xf numFmtId="167" fontId="4" fillId="0" borderId="530" xfId="4" applyNumberFormat="1" applyFont="1" applyBorder="1" applyAlignment="1">
      <alignment vertical="center"/>
    </xf>
    <xf numFmtId="167" fontId="4" fillId="0" borderId="531" xfId="4" applyNumberFormat="1" applyFont="1" applyBorder="1" applyAlignment="1">
      <alignment vertical="center"/>
    </xf>
    <xf numFmtId="167" fontId="4" fillId="0" borderId="529" xfId="4" applyNumberFormat="1" applyFont="1" applyBorder="1" applyAlignment="1">
      <alignment vertical="center"/>
    </xf>
    <xf numFmtId="167" fontId="4" fillId="0" borderId="532" xfId="4" applyNumberFormat="1" applyFont="1" applyBorder="1" applyAlignment="1">
      <alignment vertical="center"/>
    </xf>
    <xf numFmtId="167" fontId="4" fillId="0" borderId="531" xfId="3" applyNumberFormat="1" applyFont="1" applyBorder="1" applyAlignment="1">
      <alignment vertical="center"/>
    </xf>
    <xf numFmtId="0" fontId="49" fillId="0" borderId="529" xfId="3" applyFont="1" applyBorder="1" applyAlignment="1">
      <alignment horizontal="left" vertical="center" indent="1"/>
    </xf>
    <xf numFmtId="0" fontId="4" fillId="0" borderId="529" xfId="3" applyFont="1" applyBorder="1" applyAlignment="1">
      <alignment horizontal="left" vertical="center" indent="3"/>
    </xf>
    <xf numFmtId="0" fontId="49" fillId="0" borderId="529" xfId="3" applyFont="1" applyBorder="1" applyAlignment="1">
      <alignment horizontal="left" vertical="center"/>
    </xf>
    <xf numFmtId="0" fontId="4" fillId="0" borderId="340" xfId="3" applyFont="1" applyBorder="1" applyAlignment="1">
      <alignment horizontal="left" vertical="center" indent="2"/>
    </xf>
    <xf numFmtId="164" fontId="49" fillId="0" borderId="340" xfId="4" applyNumberFormat="1" applyFont="1" applyBorder="1" applyAlignment="1">
      <alignment vertical="center"/>
    </xf>
    <xf numFmtId="164" fontId="4" fillId="0" borderId="341" xfId="4" applyNumberFormat="1" applyFont="1" applyBorder="1" applyAlignment="1">
      <alignment vertical="center"/>
    </xf>
    <xf numFmtId="164" fontId="4" fillId="0" borderId="342" xfId="4" applyNumberFormat="1" applyFont="1" applyBorder="1" applyAlignment="1">
      <alignment vertical="center"/>
    </xf>
    <xf numFmtId="164" fontId="4" fillId="0" borderId="340" xfId="4" applyNumberFormat="1" applyFont="1" applyBorder="1" applyAlignment="1">
      <alignment vertical="center"/>
    </xf>
    <xf numFmtId="0" fontId="17" fillId="0" borderId="526" xfId="3" quotePrefix="1" applyFont="1" applyBorder="1" applyAlignment="1">
      <alignment vertical="center"/>
    </xf>
    <xf numFmtId="164" fontId="49" fillId="0" borderId="526" xfId="4" applyNumberFormat="1" applyFont="1" applyBorder="1" applyAlignment="1">
      <alignment vertical="center"/>
    </xf>
    <xf numFmtId="164" fontId="4" fillId="0" borderId="527" xfId="4" applyNumberFormat="1" applyFont="1" applyBorder="1" applyAlignment="1">
      <alignment vertical="center"/>
    </xf>
    <xf numFmtId="164" fontId="4" fillId="0" borderId="528" xfId="4" applyNumberFormat="1" applyFont="1" applyBorder="1" applyAlignment="1">
      <alignment vertical="center"/>
    </xf>
    <xf numFmtId="164" fontId="4" fillId="0" borderId="526" xfId="4" applyNumberFormat="1" applyFont="1" applyBorder="1" applyAlignment="1">
      <alignment vertical="center"/>
    </xf>
    <xf numFmtId="164" fontId="4" fillId="0" borderId="22" xfId="4" applyNumberFormat="1" applyFont="1" applyBorder="1" applyAlignment="1">
      <alignment vertical="center"/>
    </xf>
    <xf numFmtId="0" fontId="4" fillId="0" borderId="344" xfId="3" applyFont="1" applyBorder="1" applyAlignment="1">
      <alignment horizontal="left" vertical="center" indent="2"/>
    </xf>
    <xf numFmtId="167" fontId="49" fillId="0" borderId="344" xfId="4" applyNumberFormat="1" applyFont="1" applyBorder="1" applyAlignment="1">
      <alignment vertical="center"/>
    </xf>
    <xf numFmtId="167" fontId="4" fillId="0" borderId="371" xfId="4" applyNumberFormat="1" applyFont="1" applyBorder="1" applyAlignment="1">
      <alignment vertical="center"/>
    </xf>
    <xf numFmtId="167" fontId="4" fillId="0" borderId="372" xfId="4" applyNumberFormat="1" applyFont="1" applyBorder="1" applyAlignment="1">
      <alignment vertical="center"/>
    </xf>
    <xf numFmtId="167" fontId="4" fillId="0" borderId="344" xfId="4" applyNumberFormat="1" applyFont="1" applyBorder="1" applyAlignment="1">
      <alignment vertical="center"/>
    </xf>
    <xf numFmtId="167" fontId="4" fillId="0" borderId="372" xfId="3" applyNumberFormat="1" applyFont="1" applyBorder="1" applyAlignment="1">
      <alignment vertical="center"/>
    </xf>
    <xf numFmtId="167" fontId="49" fillId="0" borderId="192" xfId="4" applyNumberFormat="1" applyFont="1" applyFill="1" applyBorder="1" applyAlignment="1">
      <alignment vertical="center"/>
    </xf>
    <xf numFmtId="167" fontId="4" fillId="0" borderId="530" xfId="4" applyNumberFormat="1" applyFont="1" applyFill="1" applyBorder="1" applyAlignment="1">
      <alignment vertical="center"/>
    </xf>
    <xf numFmtId="0" fontId="4" fillId="0" borderId="533" xfId="3" applyFont="1" applyBorder="1" applyAlignment="1">
      <alignment horizontal="left" vertical="center" indent="2"/>
    </xf>
    <xf numFmtId="167" fontId="4" fillId="0" borderId="534" xfId="4" applyNumberFormat="1" applyFont="1" applyFill="1" applyBorder="1" applyAlignment="1">
      <alignment vertical="center"/>
    </xf>
    <xf numFmtId="167" fontId="4" fillId="0" borderId="535" xfId="4" applyNumberFormat="1" applyFont="1" applyBorder="1" applyAlignment="1">
      <alignment vertical="center"/>
    </xf>
    <xf numFmtId="167" fontId="4" fillId="0" borderId="533" xfId="4" applyNumberFormat="1" applyFont="1" applyBorder="1" applyAlignment="1">
      <alignment vertical="center"/>
    </xf>
    <xf numFmtId="167" fontId="4" fillId="0" borderId="535" xfId="3" applyNumberFormat="1" applyFont="1" applyBorder="1" applyAlignment="1">
      <alignment vertical="center"/>
    </xf>
    <xf numFmtId="0" fontId="4" fillId="0" borderId="192" xfId="3" applyFont="1" applyBorder="1" applyAlignment="1">
      <alignment horizontal="left" vertical="center" indent="2"/>
    </xf>
    <xf numFmtId="167" fontId="4" fillId="0" borderId="532" xfId="4" applyNumberFormat="1" applyFont="1" applyFill="1" applyBorder="1" applyAlignment="1">
      <alignment vertical="center"/>
    </xf>
    <xf numFmtId="167" fontId="4" fillId="0" borderId="536" xfId="4" applyNumberFormat="1" applyFont="1" applyBorder="1" applyAlignment="1">
      <alignment vertical="center"/>
    </xf>
    <xf numFmtId="167" fontId="4" fillId="0" borderId="192" xfId="4" applyNumberFormat="1" applyFont="1" applyBorder="1" applyAlignment="1">
      <alignment vertical="center"/>
    </xf>
    <xf numFmtId="167" fontId="4" fillId="0" borderId="536" xfId="3" applyNumberFormat="1" applyFont="1" applyBorder="1" applyAlignment="1">
      <alignment vertical="center"/>
    </xf>
    <xf numFmtId="0" fontId="49" fillId="0" borderId="526" xfId="3" applyFont="1" applyBorder="1" applyAlignment="1">
      <alignment horizontal="left" vertical="center"/>
    </xf>
    <xf numFmtId="167" fontId="49" fillId="0" borderId="110" xfId="4" applyNumberFormat="1" applyFont="1" applyBorder="1" applyAlignment="1">
      <alignment vertical="center"/>
    </xf>
    <xf numFmtId="167" fontId="4" fillId="0" borderId="527" xfId="4" applyNumberFormat="1" applyFont="1" applyBorder="1" applyAlignment="1">
      <alignment vertical="center"/>
    </xf>
    <xf numFmtId="167" fontId="4" fillId="0" borderId="528" xfId="4" applyNumberFormat="1" applyFont="1" applyBorder="1" applyAlignment="1">
      <alignment vertical="center"/>
    </xf>
    <xf numFmtId="167" fontId="4" fillId="0" borderId="526" xfId="4" applyNumberFormat="1" applyFont="1" applyBorder="1" applyAlignment="1">
      <alignment vertical="center"/>
    </xf>
    <xf numFmtId="167" fontId="4" fillId="0" borderId="22" xfId="4" applyNumberFormat="1" applyFont="1" applyBorder="1" applyAlignment="1">
      <alignment vertical="center"/>
    </xf>
    <xf numFmtId="167" fontId="4" fillId="0" borderId="528" xfId="3" applyNumberFormat="1" applyFont="1" applyBorder="1" applyAlignment="1">
      <alignment vertical="center"/>
    </xf>
    <xf numFmtId="0" fontId="58" fillId="0" borderId="24" xfId="3" applyFont="1" applyBorder="1" applyAlignment="1">
      <alignment horizontal="left" vertical="center" indent="2"/>
    </xf>
    <xf numFmtId="164" fontId="58" fillId="0" borderId="24" xfId="4" applyNumberFormat="1" applyFont="1" applyBorder="1" applyAlignment="1">
      <alignment vertical="center"/>
    </xf>
    <xf numFmtId="164" fontId="58" fillId="0" borderId="24" xfId="3" applyNumberFormat="1" applyFont="1" applyBorder="1" applyAlignment="1">
      <alignment vertical="center"/>
    </xf>
    <xf numFmtId="0" fontId="21" fillId="0" borderId="0" xfId="3" quotePrefix="1" applyFont="1" applyAlignment="1">
      <alignment horizontal="left" vertical="center" wrapText="1"/>
    </xf>
    <xf numFmtId="0" fontId="55" fillId="0" borderId="0" xfId="3" quotePrefix="1" applyFont="1" applyAlignment="1">
      <alignment horizontal="left" vertical="center" wrapText="1"/>
    </xf>
    <xf numFmtId="0" fontId="38" fillId="16" borderId="537" xfId="3" applyFont="1" applyFill="1" applyBorder="1" applyAlignment="1">
      <alignment vertical="center"/>
    </xf>
    <xf numFmtId="0" fontId="49" fillId="16" borderId="537" xfId="3" applyFont="1" applyFill="1" applyBorder="1" applyAlignment="1">
      <alignment horizontal="center" vertical="center"/>
    </xf>
    <xf numFmtId="0" fontId="38" fillId="0" borderId="537" xfId="3" applyFont="1" applyBorder="1" applyAlignment="1">
      <alignment vertical="center"/>
    </xf>
    <xf numFmtId="168" fontId="49" fillId="0" borderId="541" xfId="20" applyNumberFormat="1" applyFont="1" applyBorder="1" applyAlignment="1">
      <alignment horizontal="right" vertical="center"/>
    </xf>
    <xf numFmtId="168" fontId="4" fillId="0" borderId="538" xfId="3" applyNumberFormat="1" applyFont="1" applyBorder="1" applyAlignment="1">
      <alignment horizontal="right" vertical="center"/>
    </xf>
    <xf numFmtId="168" fontId="4" fillId="0" borderId="539" xfId="3" applyNumberFormat="1" applyFont="1" applyBorder="1" applyAlignment="1">
      <alignment horizontal="right" vertical="center"/>
    </xf>
    <xf numFmtId="168" fontId="4" fillId="0" borderId="539" xfId="4" applyNumberFormat="1" applyFont="1" applyBorder="1" applyAlignment="1">
      <alignment horizontal="right" vertical="center"/>
    </xf>
    <xf numFmtId="168" fontId="4" fillId="0" borderId="537" xfId="4" applyNumberFormat="1" applyFont="1" applyBorder="1" applyAlignment="1">
      <alignment horizontal="right" vertical="center"/>
    </xf>
    <xf numFmtId="168" fontId="4" fillId="0" borderId="540" xfId="4" applyNumberFormat="1" applyFont="1" applyBorder="1" applyAlignment="1">
      <alignment horizontal="right" vertical="center"/>
    </xf>
    <xf numFmtId="167" fontId="49" fillId="0" borderId="480" xfId="20" applyNumberFormat="1" applyFont="1" applyBorder="1" applyAlignment="1">
      <alignment vertical="center"/>
    </xf>
    <xf numFmtId="167" fontId="4" fillId="0" borderId="481" xfId="21" applyNumberFormat="1" applyFont="1" applyBorder="1" applyAlignment="1">
      <alignment vertical="center"/>
    </xf>
    <xf numFmtId="0" fontId="49" fillId="0" borderId="515" xfId="3" applyFont="1" applyBorder="1" applyAlignment="1">
      <alignment vertical="center"/>
    </xf>
    <xf numFmtId="164" fontId="49" fillId="0" borderId="515" xfId="20" applyNumberFormat="1" applyFont="1" applyBorder="1" applyAlignment="1">
      <alignment vertical="center"/>
    </xf>
    <xf numFmtId="164" fontId="4" fillId="0" borderId="428" xfId="4" applyNumberFormat="1" applyFont="1" applyBorder="1" applyAlignment="1">
      <alignment vertical="center"/>
    </xf>
    <xf numFmtId="164" fontId="4" fillId="0" borderId="542" xfId="4" applyNumberFormat="1" applyFont="1" applyBorder="1" applyAlignment="1">
      <alignment vertical="center"/>
    </xf>
    <xf numFmtId="164" fontId="4" fillId="0" borderId="515" xfId="4" applyNumberFormat="1" applyFont="1" applyBorder="1" applyAlignment="1">
      <alignment vertical="center"/>
    </xf>
    <xf numFmtId="164" fontId="4" fillId="0" borderId="542" xfId="21" applyNumberFormat="1" applyFont="1" applyBorder="1" applyAlignment="1">
      <alignment vertical="center"/>
    </xf>
    <xf numFmtId="0" fontId="49" fillId="0" borderId="537" xfId="3" applyFont="1" applyBorder="1" applyAlignment="1">
      <alignment vertical="center"/>
    </xf>
    <xf numFmtId="164" fontId="49" fillId="0" borderId="541" xfId="20" applyNumberFormat="1" applyFont="1" applyBorder="1" applyAlignment="1">
      <alignment vertical="center"/>
    </xf>
    <xf numFmtId="164" fontId="4" fillId="0" borderId="538" xfId="4" applyNumberFormat="1" applyFont="1" applyBorder="1" applyAlignment="1">
      <alignment vertical="center"/>
    </xf>
    <xf numFmtId="164" fontId="4" fillId="0" borderId="539" xfId="4" applyNumberFormat="1" applyFont="1" applyBorder="1" applyAlignment="1">
      <alignment vertical="center"/>
    </xf>
    <xf numFmtId="164" fontId="4" fillId="0" borderId="537" xfId="4" applyNumberFormat="1" applyFont="1" applyBorder="1" applyAlignment="1">
      <alignment vertical="center"/>
    </xf>
    <xf numFmtId="164" fontId="4" fillId="0" borderId="540" xfId="4" applyNumberFormat="1" applyFont="1" applyBorder="1" applyAlignment="1">
      <alignment vertical="center"/>
    </xf>
    <xf numFmtId="164" fontId="4" fillId="0" borderId="543" xfId="21" applyNumberFormat="1" applyFont="1" applyBorder="1" applyAlignment="1">
      <alignment vertical="center"/>
    </xf>
    <xf numFmtId="0" fontId="4" fillId="0" borderId="544" xfId="3" applyFont="1" applyBorder="1" applyAlignment="1">
      <alignment horizontal="left" vertical="center" indent="1"/>
    </xf>
    <xf numFmtId="167" fontId="49" fillId="0" borderId="545" xfId="20" applyNumberFormat="1" applyFont="1" applyBorder="1" applyAlignment="1">
      <alignment vertical="center"/>
    </xf>
    <xf numFmtId="167" fontId="4" fillId="0" borderId="546" xfId="4" applyNumberFormat="1" applyFont="1" applyBorder="1" applyAlignment="1">
      <alignment vertical="center"/>
    </xf>
    <xf numFmtId="167" fontId="4" fillId="0" borderId="547" xfId="4" applyNumberFormat="1" applyFont="1" applyBorder="1" applyAlignment="1">
      <alignment vertical="center"/>
    </xf>
    <xf numFmtId="167" fontId="4" fillId="0" borderId="544" xfId="4" applyNumberFormat="1" applyFont="1" applyBorder="1" applyAlignment="1">
      <alignment vertical="center"/>
    </xf>
    <xf numFmtId="167" fontId="4" fillId="0" borderId="548" xfId="4" applyNumberFormat="1" applyFont="1" applyBorder="1" applyAlignment="1">
      <alignment vertical="center"/>
    </xf>
    <xf numFmtId="167" fontId="4" fillId="0" borderId="549" xfId="21" applyNumberFormat="1" applyFont="1" applyBorder="1" applyAlignment="1">
      <alignment vertical="center"/>
    </xf>
    <xf numFmtId="167" fontId="49" fillId="0" borderId="515" xfId="20" applyNumberFormat="1" applyFont="1" applyBorder="1" applyAlignment="1">
      <alignment vertical="center"/>
    </xf>
    <xf numFmtId="167" fontId="4" fillId="0" borderId="428" xfId="4" applyNumberFormat="1" applyFont="1" applyBorder="1" applyAlignment="1">
      <alignment vertical="center"/>
    </xf>
    <xf numFmtId="167" fontId="4" fillId="0" borderId="542" xfId="4" applyNumberFormat="1" applyFont="1" applyBorder="1" applyAlignment="1">
      <alignment vertical="center"/>
    </xf>
    <xf numFmtId="167" fontId="4" fillId="0" borderId="515" xfId="4" applyNumberFormat="1" applyFont="1" applyBorder="1" applyAlignment="1">
      <alignment vertical="center"/>
    </xf>
    <xf numFmtId="167" fontId="4" fillId="0" borderId="542" xfId="21" applyNumberFormat="1" applyFont="1" applyBorder="1" applyAlignment="1">
      <alignment vertical="center"/>
    </xf>
    <xf numFmtId="0" fontId="49" fillId="0" borderId="544" xfId="3" applyFont="1" applyBorder="1" applyAlignment="1">
      <alignment horizontal="left" vertical="center"/>
    </xf>
    <xf numFmtId="0" fontId="49" fillId="0" borderId="515" xfId="3" applyFont="1" applyBorder="1" applyAlignment="1">
      <alignment horizontal="left" vertical="center"/>
    </xf>
    <xf numFmtId="164" fontId="49" fillId="0" borderId="515" xfId="4" applyNumberFormat="1" applyFont="1" applyBorder="1" applyAlignment="1">
      <alignment vertical="center"/>
    </xf>
    <xf numFmtId="164" fontId="49" fillId="0" borderId="537" xfId="4" applyNumberFormat="1" applyFont="1" applyBorder="1" applyAlignment="1">
      <alignment vertical="center"/>
    </xf>
    <xf numFmtId="167" fontId="49" fillId="0" borderId="480" xfId="22" applyNumberFormat="1" applyFont="1" applyBorder="1" applyAlignment="1">
      <alignment vertical="center"/>
    </xf>
    <xf numFmtId="167" fontId="49" fillId="0" borderId="545" xfId="22" applyNumberFormat="1" applyFont="1" applyBorder="1" applyAlignment="1">
      <alignment vertical="center"/>
    </xf>
    <xf numFmtId="164" fontId="49" fillId="0" borderId="515" xfId="22" applyNumberFormat="1" applyFont="1" applyBorder="1" applyAlignment="1">
      <alignment vertical="center"/>
    </xf>
    <xf numFmtId="164" fontId="49" fillId="0" borderId="541" xfId="22" applyNumberFormat="1" applyFont="1" applyBorder="1" applyAlignment="1">
      <alignment vertical="center"/>
    </xf>
    <xf numFmtId="0" fontId="49" fillId="0" borderId="550" xfId="3" applyFont="1" applyBorder="1" applyAlignment="1">
      <alignment horizontal="left" vertical="center"/>
    </xf>
    <xf numFmtId="167" fontId="49" fillId="0" borderId="551" xfId="22" applyNumberFormat="1" applyFont="1" applyBorder="1" applyAlignment="1">
      <alignment vertical="center"/>
    </xf>
    <xf numFmtId="167" fontId="4" fillId="0" borderId="552" xfId="4" applyNumberFormat="1" applyFont="1" applyBorder="1" applyAlignment="1">
      <alignment vertical="center"/>
    </xf>
    <xf numFmtId="167" fontId="4" fillId="0" borderId="553" xfId="4" applyNumberFormat="1" applyFont="1" applyBorder="1" applyAlignment="1">
      <alignment vertical="center"/>
    </xf>
    <xf numFmtId="167" fontId="4" fillId="0" borderId="550" xfId="4" applyNumberFormat="1" applyFont="1" applyBorder="1" applyAlignment="1">
      <alignment vertical="center"/>
    </xf>
    <xf numFmtId="167" fontId="4" fillId="0" borderId="554" xfId="4" applyNumberFormat="1" applyFont="1" applyBorder="1" applyAlignment="1">
      <alignment vertical="center"/>
    </xf>
    <xf numFmtId="167" fontId="4" fillId="0" borderId="555" xfId="21" applyNumberFormat="1" applyFont="1" applyBorder="1" applyAlignment="1">
      <alignment vertical="center"/>
    </xf>
    <xf numFmtId="0" fontId="54" fillId="0" borderId="57" xfId="3" applyFont="1" applyBorder="1" applyAlignment="1">
      <alignment vertical="center"/>
    </xf>
    <xf numFmtId="173" fontId="54" fillId="0" borderId="57" xfId="4" applyNumberFormat="1" applyFont="1" applyBorder="1" applyAlignment="1">
      <alignment vertical="center"/>
    </xf>
    <xf numFmtId="0" fontId="49" fillId="16" borderId="27" xfId="3" applyFont="1" applyFill="1" applyBorder="1" applyAlignment="1">
      <alignment horizontal="center" vertical="center"/>
    </xf>
    <xf numFmtId="0" fontId="38" fillId="0" borderId="559" xfId="3" applyFont="1" applyBorder="1" applyAlignment="1">
      <alignment vertical="center"/>
    </xf>
    <xf numFmtId="164" fontId="49" fillId="0" borderId="27" xfId="4" applyNumberFormat="1" applyFont="1" applyBorder="1" applyAlignment="1">
      <alignment horizontal="right" vertical="center"/>
    </xf>
    <xf numFmtId="164" fontId="4" fillId="0" borderId="560" xfId="3" applyNumberFormat="1" applyFont="1" applyBorder="1" applyAlignment="1">
      <alignment horizontal="right" vertical="center"/>
    </xf>
    <xf numFmtId="164" fontId="4" fillId="0" borderId="561" xfId="3" applyNumberFormat="1" applyFont="1" applyBorder="1" applyAlignment="1">
      <alignment horizontal="right" vertical="center"/>
    </xf>
    <xf numFmtId="164" fontId="4" fillId="0" borderId="561" xfId="4" applyNumberFormat="1" applyFont="1" applyBorder="1" applyAlignment="1">
      <alignment horizontal="right" vertical="center"/>
    </xf>
    <xf numFmtId="164" fontId="4" fillId="0" borderId="562" xfId="4" applyNumberFormat="1" applyFont="1" applyBorder="1" applyAlignment="1">
      <alignment horizontal="right" vertical="center"/>
    </xf>
    <xf numFmtId="164" fontId="4" fillId="0" borderId="563" xfId="4" applyNumberFormat="1" applyFont="1" applyBorder="1" applyAlignment="1">
      <alignment horizontal="right" vertical="center"/>
    </xf>
    <xf numFmtId="0" fontId="49" fillId="0" borderId="480" xfId="3" applyFont="1" applyBorder="1" applyAlignment="1">
      <alignment horizontal="left" vertical="center"/>
    </xf>
    <xf numFmtId="0" fontId="4" fillId="0" borderId="564" xfId="3" applyFont="1" applyBorder="1" applyAlignment="1">
      <alignment horizontal="left" vertical="center" indent="1"/>
    </xf>
    <xf numFmtId="167" fontId="49" fillId="0" borderId="565" xfId="21" applyNumberFormat="1" applyFont="1" applyBorder="1" applyAlignment="1">
      <alignment vertical="center"/>
    </xf>
    <xf numFmtId="167" fontId="4" fillId="0" borderId="566" xfId="4" applyNumberFormat="1" applyFont="1" applyBorder="1" applyAlignment="1">
      <alignment vertical="center"/>
    </xf>
    <xf numFmtId="167" fontId="4" fillId="0" borderId="567" xfId="4" applyNumberFormat="1" applyFont="1" applyBorder="1" applyAlignment="1">
      <alignment vertical="center"/>
    </xf>
    <xf numFmtId="167" fontId="4" fillId="0" borderId="567" xfId="4" applyNumberFormat="1" applyFont="1" applyFill="1" applyBorder="1" applyAlignment="1">
      <alignment vertical="center"/>
    </xf>
    <xf numFmtId="167" fontId="4" fillId="0" borderId="568" xfId="4" applyNumberFormat="1" applyFont="1" applyBorder="1" applyAlignment="1">
      <alignment vertical="center"/>
    </xf>
    <xf numFmtId="167" fontId="4" fillId="0" borderId="569" xfId="4" applyNumberFormat="1" applyFont="1" applyBorder="1" applyAlignment="1">
      <alignment vertical="center"/>
    </xf>
    <xf numFmtId="167" fontId="4" fillId="0" borderId="547" xfId="23" applyNumberFormat="1" applyFont="1" applyBorder="1" applyAlignment="1">
      <alignment vertical="center"/>
    </xf>
    <xf numFmtId="167" fontId="18" fillId="0" borderId="565" xfId="21" applyNumberFormat="1" applyFont="1" applyFill="1" applyBorder="1" applyAlignment="1">
      <alignment vertical="center"/>
    </xf>
    <xf numFmtId="0" fontId="49" fillId="0" borderId="564" xfId="3" applyFont="1" applyBorder="1" applyAlignment="1">
      <alignment horizontal="left" vertical="center"/>
    </xf>
    <xf numFmtId="0" fontId="4" fillId="0" borderId="564" xfId="3" applyFont="1" applyBorder="1" applyAlignment="1">
      <alignment horizontal="left" vertical="center"/>
    </xf>
    <xf numFmtId="0" fontId="49" fillId="0" borderId="564" xfId="3" applyFont="1" applyBorder="1" applyAlignment="1">
      <alignment vertical="center"/>
    </xf>
    <xf numFmtId="0" fontId="4" fillId="0" borderId="515" xfId="3" applyFont="1" applyBorder="1" applyAlignment="1">
      <alignment horizontal="left" vertical="center"/>
    </xf>
    <xf numFmtId="164" fontId="49" fillId="0" borderId="515" xfId="3" applyNumberFormat="1" applyFont="1" applyBorder="1" applyAlignment="1">
      <alignment vertical="center"/>
    </xf>
    <xf numFmtId="164" fontId="4" fillId="0" borderId="542" xfId="23" applyNumberFormat="1" applyFont="1" applyBorder="1" applyAlignment="1">
      <alignment vertical="center"/>
    </xf>
    <xf numFmtId="0" fontId="49" fillId="0" borderId="537" xfId="3" applyFont="1" applyBorder="1" applyAlignment="1">
      <alignment horizontal="left" vertical="center"/>
    </xf>
    <xf numFmtId="164" fontId="49" fillId="0" borderId="27" xfId="4" applyNumberFormat="1" applyFont="1" applyBorder="1" applyAlignment="1">
      <alignment vertical="center"/>
    </xf>
    <xf numFmtId="164" fontId="4" fillId="0" borderId="557" xfId="4" applyNumberFormat="1" applyFont="1" applyBorder="1" applyAlignment="1">
      <alignment vertical="center"/>
    </xf>
    <xf numFmtId="164" fontId="4" fillId="0" borderId="558" xfId="4" applyNumberFormat="1" applyFont="1" applyBorder="1" applyAlignment="1">
      <alignment vertical="center"/>
    </xf>
    <xf numFmtId="164" fontId="4" fillId="0" borderId="543" xfId="23" applyNumberFormat="1" applyFont="1" applyBorder="1" applyAlignment="1">
      <alignment vertical="center"/>
    </xf>
    <xf numFmtId="167" fontId="4" fillId="0" borderId="481" xfId="23" applyNumberFormat="1" applyFont="1" applyBorder="1" applyAlignment="1">
      <alignment vertical="center"/>
    </xf>
    <xf numFmtId="167" fontId="49" fillId="0" borderId="565" xfId="20" applyNumberFormat="1" applyFont="1" applyBorder="1" applyAlignment="1">
      <alignment vertical="center"/>
    </xf>
    <xf numFmtId="167" fontId="4" fillId="0" borderId="547" xfId="3" applyNumberFormat="1" applyFont="1" applyBorder="1" applyAlignment="1">
      <alignment vertical="center"/>
    </xf>
    <xf numFmtId="0" fontId="49" fillId="0" borderId="564" xfId="3" applyFont="1" applyBorder="1" applyAlignment="1">
      <alignment horizontal="left" vertical="center" indent="1"/>
    </xf>
    <xf numFmtId="0" fontId="4" fillId="0" borderId="564" xfId="3" applyFont="1" applyBorder="1" applyAlignment="1">
      <alignment horizontal="left" vertical="center" indent="2"/>
    </xf>
    <xf numFmtId="167" fontId="18" fillId="0" borderId="565" xfId="20" applyNumberFormat="1" applyFont="1" applyFill="1" applyBorder="1" applyAlignment="1">
      <alignment vertical="center"/>
    </xf>
    <xf numFmtId="164" fontId="4" fillId="0" borderId="543" xfId="3" applyNumberFormat="1" applyFont="1" applyBorder="1" applyAlignment="1">
      <alignment vertical="center"/>
    </xf>
    <xf numFmtId="167" fontId="4" fillId="0" borderId="480" xfId="4" applyNumberFormat="1" applyFont="1" applyFill="1" applyBorder="1" applyAlignment="1">
      <alignment vertical="center"/>
    </xf>
    <xf numFmtId="167" fontId="18" fillId="0" borderId="565" xfId="22" applyNumberFormat="1" applyFont="1" applyFill="1" applyBorder="1" applyAlignment="1">
      <alignment vertical="center"/>
    </xf>
    <xf numFmtId="167" fontId="49" fillId="0" borderId="565" xfId="22" applyNumberFormat="1" applyFont="1" applyBorder="1" applyAlignment="1">
      <alignment vertical="center"/>
    </xf>
    <xf numFmtId="0" fontId="49" fillId="0" borderId="570" xfId="3" applyFont="1" applyBorder="1" applyAlignment="1">
      <alignment vertical="center"/>
    </xf>
    <xf numFmtId="167" fontId="49" fillId="0" borderId="515" xfId="22" applyNumberFormat="1" applyFont="1" applyBorder="1" applyAlignment="1">
      <alignment vertical="center"/>
    </xf>
    <xf numFmtId="167" fontId="4" fillId="0" borderId="571" xfId="4" applyNumberFormat="1" applyFont="1" applyBorder="1" applyAlignment="1">
      <alignment vertical="center"/>
    </xf>
    <xf numFmtId="167" fontId="4" fillId="0" borderId="572" xfId="4" applyNumberFormat="1" applyFont="1" applyBorder="1" applyAlignment="1">
      <alignment vertical="center"/>
    </xf>
    <xf numFmtId="167" fontId="4" fillId="0" borderId="573" xfId="4" applyNumberFormat="1" applyFont="1" applyBorder="1" applyAlignment="1">
      <alignment vertical="center"/>
    </xf>
    <xf numFmtId="167" fontId="4" fillId="0" borderId="574" xfId="4" applyNumberFormat="1" applyFont="1" applyBorder="1" applyAlignment="1">
      <alignment vertical="center"/>
    </xf>
    <xf numFmtId="167" fontId="4" fillId="0" borderId="575" xfId="23" applyNumberFormat="1" applyFont="1" applyBorder="1" applyAlignment="1">
      <alignment vertical="center"/>
    </xf>
    <xf numFmtId="0" fontId="57" fillId="0" borderId="57" xfId="3" applyFont="1" applyBorder="1" applyAlignment="1">
      <alignment vertical="center"/>
    </xf>
    <xf numFmtId="164" fontId="57" fillId="0" borderId="57" xfId="4" applyNumberFormat="1" applyFont="1" applyBorder="1" applyAlignment="1">
      <alignment vertical="center"/>
    </xf>
    <xf numFmtId="0" fontId="55" fillId="0" borderId="0" xfId="3" applyFont="1" applyAlignment="1">
      <alignment horizontal="left" vertical="center" wrapText="1"/>
    </xf>
    <xf numFmtId="0" fontId="55" fillId="0" borderId="0" xfId="3" applyFont="1" applyAlignment="1">
      <alignment vertical="center" wrapText="1"/>
    </xf>
    <xf numFmtId="0" fontId="15" fillId="0" borderId="577" xfId="3" applyFont="1" applyBorder="1" applyAlignment="1">
      <alignment vertical="center"/>
    </xf>
    <xf numFmtId="0" fontId="31" fillId="0" borderId="577" xfId="3" applyFont="1" applyBorder="1"/>
    <xf numFmtId="164" fontId="59" fillId="0" borderId="33" xfId="3" applyNumberFormat="1" applyFont="1" applyBorder="1" applyAlignment="1">
      <alignment vertical="center" wrapText="1"/>
    </xf>
    <xf numFmtId="164" fontId="59" fillId="0" borderId="580" xfId="3" applyNumberFormat="1" applyFont="1" applyBorder="1" applyAlignment="1">
      <alignment horizontal="center" vertical="center" wrapText="1"/>
    </xf>
    <xf numFmtId="164" fontId="59" fillId="0" borderId="34" xfId="3" applyNumberFormat="1" applyFont="1" applyBorder="1" applyAlignment="1">
      <alignment vertical="center" wrapText="1"/>
    </xf>
    <xf numFmtId="164" fontId="60" fillId="0" borderId="33" xfId="3" applyNumberFormat="1" applyFont="1" applyBorder="1" applyAlignment="1">
      <alignment vertical="center" wrapText="1"/>
    </xf>
    <xf numFmtId="164" fontId="60" fillId="0" borderId="580" xfId="3" applyNumberFormat="1" applyFont="1" applyBorder="1" applyAlignment="1">
      <alignment horizontal="center" vertical="center" wrapText="1"/>
    </xf>
    <xf numFmtId="164" fontId="60" fillId="0" borderId="34" xfId="3" applyNumberFormat="1" applyFont="1" applyBorder="1" applyAlignment="1">
      <alignment vertical="center" wrapText="1"/>
    </xf>
    <xf numFmtId="164" fontId="60" fillId="0" borderId="581" xfId="3" applyNumberFormat="1" applyFont="1" applyBorder="1" applyAlignment="1">
      <alignment horizontal="center" vertical="center" wrapText="1"/>
    </xf>
    <xf numFmtId="164" fontId="60" fillId="0" borderId="582" xfId="3" applyNumberFormat="1" applyFont="1" applyBorder="1" applyAlignment="1">
      <alignment vertical="center" wrapText="1"/>
    </xf>
    <xf numFmtId="0" fontId="38" fillId="0" borderId="577" xfId="3" applyFont="1" applyBorder="1" applyAlignment="1">
      <alignment vertical="center"/>
    </xf>
    <xf numFmtId="164" fontId="49" fillId="0" borderId="580" xfId="3" applyNumberFormat="1" applyFont="1" applyBorder="1" applyAlignment="1">
      <alignment horizontal="center" vertical="center"/>
    </xf>
    <xf numFmtId="164" fontId="49" fillId="0" borderId="34" xfId="3" applyNumberFormat="1" applyFont="1" applyBorder="1" applyAlignment="1">
      <alignment horizontal="center" vertical="center"/>
    </xf>
    <xf numFmtId="164" fontId="4" fillId="0" borderId="580" xfId="3" applyNumberFormat="1" applyFont="1" applyBorder="1" applyAlignment="1">
      <alignment horizontal="center" vertical="center"/>
    </xf>
    <xf numFmtId="164" fontId="4" fillId="0" borderId="581" xfId="3" applyNumberFormat="1" applyFont="1" applyBorder="1" applyAlignment="1">
      <alignment horizontal="center" vertical="center"/>
    </xf>
    <xf numFmtId="164" fontId="4" fillId="0" borderId="582" xfId="3" applyNumberFormat="1" applyFont="1" applyBorder="1" applyAlignment="1">
      <alignment horizontal="center" vertical="center"/>
    </xf>
    <xf numFmtId="0" fontId="4" fillId="0" borderId="480" xfId="3" applyFont="1" applyBorder="1" applyAlignment="1">
      <alignment horizontal="left" vertical="center" indent="2"/>
    </xf>
    <xf numFmtId="167" fontId="49" fillId="0" borderId="39" xfId="20" applyNumberFormat="1" applyFont="1" applyFill="1" applyBorder="1" applyAlignment="1">
      <alignment vertical="center"/>
    </xf>
    <xf numFmtId="167" fontId="49" fillId="0" borderId="583" xfId="20" applyNumberFormat="1" applyFont="1" applyFill="1" applyBorder="1" applyAlignment="1">
      <alignment vertical="center"/>
    </xf>
    <xf numFmtId="167" fontId="49" fillId="0" borderId="40" xfId="20" applyNumberFormat="1" applyFont="1" applyFill="1" applyBorder="1" applyAlignment="1">
      <alignment vertical="center"/>
    </xf>
    <xf numFmtId="167" fontId="4" fillId="0" borderId="39" xfId="4" applyNumberFormat="1" applyFont="1" applyBorder="1" applyAlignment="1">
      <alignment vertical="center"/>
    </xf>
    <xf numFmtId="167" fontId="4" fillId="0" borderId="583" xfId="4" applyNumberFormat="1" applyFont="1" applyBorder="1" applyAlignment="1">
      <alignment vertical="center"/>
    </xf>
    <xf numFmtId="167" fontId="4" fillId="0" borderId="40" xfId="4" applyNumberFormat="1" applyFont="1" applyBorder="1" applyAlignment="1">
      <alignment vertical="center"/>
    </xf>
    <xf numFmtId="167" fontId="4" fillId="0" borderId="39" xfId="24" applyNumberFormat="1" applyFont="1" applyBorder="1" applyAlignment="1">
      <alignment vertical="center"/>
    </xf>
    <xf numFmtId="167" fontId="4" fillId="0" borderId="583" xfId="24" applyNumberFormat="1" applyFont="1" applyBorder="1" applyAlignment="1">
      <alignment vertical="center"/>
    </xf>
    <xf numFmtId="167" fontId="4" fillId="0" borderId="40" xfId="24" applyNumberFormat="1" applyFont="1" applyBorder="1" applyAlignment="1">
      <alignment vertical="center"/>
    </xf>
    <xf numFmtId="167" fontId="4" fillId="0" borderId="39" xfId="4" applyNumberFormat="1" applyFont="1" applyFill="1" applyBorder="1" applyAlignment="1">
      <alignment vertical="center"/>
    </xf>
    <xf numFmtId="167" fontId="4" fillId="0" borderId="583" xfId="4" applyNumberFormat="1" applyFont="1" applyFill="1" applyBorder="1" applyAlignment="1">
      <alignment vertical="center"/>
    </xf>
    <xf numFmtId="167" fontId="4" fillId="0" borderId="510" xfId="4" applyNumberFormat="1" applyFont="1" applyFill="1" applyBorder="1" applyAlignment="1">
      <alignment vertical="center"/>
    </xf>
    <xf numFmtId="0" fontId="4" fillId="0" borderId="584" xfId="3" applyFont="1" applyBorder="1" applyAlignment="1">
      <alignment horizontal="left" vertical="center" indent="2"/>
    </xf>
    <xf numFmtId="167" fontId="49" fillId="0" borderId="45" xfId="20" applyNumberFormat="1" applyFont="1" applyFill="1" applyBorder="1" applyAlignment="1">
      <alignment vertical="center"/>
    </xf>
    <xf numFmtId="167" fontId="49" fillId="0" borderId="585" xfId="20" applyNumberFormat="1" applyFont="1" applyFill="1" applyBorder="1" applyAlignment="1">
      <alignment vertical="center"/>
    </xf>
    <xf numFmtId="167" fontId="49" fillId="0" borderId="46" xfId="20" applyNumberFormat="1" applyFont="1" applyFill="1" applyBorder="1" applyAlignment="1">
      <alignment vertical="center"/>
    </xf>
    <xf numFmtId="167" fontId="4" fillId="0" borderId="45" xfId="4" applyNumberFormat="1" applyFont="1" applyBorder="1" applyAlignment="1">
      <alignment vertical="center"/>
    </xf>
    <xf numFmtId="167" fontId="4" fillId="0" borderId="585" xfId="4" applyNumberFormat="1" applyFont="1" applyBorder="1" applyAlignment="1">
      <alignment vertical="center"/>
    </xf>
    <xf numFmtId="167" fontId="4" fillId="0" borderId="46" xfId="4" applyNumberFormat="1" applyFont="1" applyBorder="1" applyAlignment="1">
      <alignment vertical="center"/>
    </xf>
    <xf numFmtId="167" fontId="4" fillId="0" borderId="45" xfId="24" applyNumberFormat="1" applyFont="1" applyBorder="1" applyAlignment="1">
      <alignment vertical="center"/>
    </xf>
    <xf numFmtId="167" fontId="4" fillId="0" borderId="586" xfId="24" applyNumberFormat="1" applyFont="1" applyBorder="1" applyAlignment="1">
      <alignment vertical="center"/>
    </xf>
    <xf numFmtId="167" fontId="4" fillId="0" borderId="46" xfId="24" applyNumberFormat="1" applyFont="1" applyBorder="1" applyAlignment="1">
      <alignment vertical="center"/>
    </xf>
    <xf numFmtId="167" fontId="4" fillId="0" borderId="45" xfId="4" applyNumberFormat="1" applyFont="1" applyFill="1" applyBorder="1" applyAlignment="1">
      <alignment vertical="center"/>
    </xf>
    <xf numFmtId="167" fontId="4" fillId="0" borderId="585" xfId="4" applyNumberFormat="1" applyFont="1" applyFill="1" applyBorder="1" applyAlignment="1">
      <alignment vertical="center"/>
    </xf>
    <xf numFmtId="167" fontId="4" fillId="0" borderId="587" xfId="4" applyNumberFormat="1" applyFont="1" applyFill="1" applyBorder="1" applyAlignment="1">
      <alignment vertical="center"/>
    </xf>
    <xf numFmtId="0" fontId="49" fillId="0" borderId="584" xfId="3" applyFont="1" applyBorder="1" applyAlignment="1">
      <alignment horizontal="left" vertical="center" indent="1"/>
    </xf>
    <xf numFmtId="164" fontId="49" fillId="0" borderId="45" xfId="20" applyNumberFormat="1" applyFont="1" applyFill="1" applyBorder="1" applyAlignment="1">
      <alignment vertical="center"/>
    </xf>
    <xf numFmtId="164" fontId="49" fillId="0" borderId="585" xfId="20" applyNumberFormat="1" applyFont="1" applyFill="1" applyBorder="1" applyAlignment="1">
      <alignment vertical="center"/>
    </xf>
    <xf numFmtId="164" fontId="49" fillId="0" borderId="46" xfId="20" applyNumberFormat="1" applyFont="1" applyFill="1" applyBorder="1" applyAlignment="1">
      <alignment vertical="center"/>
    </xf>
    <xf numFmtId="164" fontId="4" fillId="0" borderId="45" xfId="4" applyNumberFormat="1" applyFont="1" applyBorder="1" applyAlignment="1">
      <alignment vertical="center"/>
    </xf>
    <xf numFmtId="164" fontId="4" fillId="0" borderId="585" xfId="4" applyNumberFormat="1" applyFont="1" applyBorder="1" applyAlignment="1">
      <alignment vertical="center"/>
    </xf>
    <xf numFmtId="164" fontId="4" fillId="0" borderId="46" xfId="4" applyNumberFormat="1" applyFont="1" applyBorder="1" applyAlignment="1">
      <alignment vertical="center"/>
    </xf>
    <xf numFmtId="164" fontId="4" fillId="0" borderId="45" xfId="24" applyNumberFormat="1" applyFont="1" applyBorder="1" applyAlignment="1">
      <alignment vertical="center"/>
    </xf>
    <xf numFmtId="164" fontId="4" fillId="0" borderId="586" xfId="24" applyNumberFormat="1" applyFont="1" applyBorder="1" applyAlignment="1">
      <alignment vertical="center"/>
    </xf>
    <xf numFmtId="164" fontId="4" fillId="0" borderId="46" xfId="24" applyNumberFormat="1" applyFont="1" applyBorder="1" applyAlignment="1">
      <alignment vertical="center"/>
    </xf>
    <xf numFmtId="164" fontId="4" fillId="0" borderId="45" xfId="4" applyNumberFormat="1" applyFont="1" applyFill="1" applyBorder="1" applyAlignment="1">
      <alignment vertical="center"/>
    </xf>
    <xf numFmtId="164" fontId="4" fillId="0" borderId="585" xfId="4" applyNumberFormat="1" applyFont="1" applyFill="1" applyBorder="1" applyAlignment="1">
      <alignment vertical="center"/>
    </xf>
    <xf numFmtId="164" fontId="4" fillId="0" borderId="587" xfId="4" applyNumberFormat="1" applyFont="1" applyFill="1" applyBorder="1" applyAlignment="1">
      <alignment vertical="center"/>
    </xf>
    <xf numFmtId="0" fontId="4" fillId="0" borderId="584" xfId="3" applyFont="1" applyBorder="1" applyAlignment="1">
      <alignment horizontal="left" vertical="center" indent="3"/>
    </xf>
    <xf numFmtId="0" fontId="49" fillId="0" borderId="515" xfId="3" applyFont="1" applyBorder="1" applyAlignment="1">
      <alignment horizontal="left" vertical="center" indent="1"/>
    </xf>
    <xf numFmtId="164" fontId="49" fillId="0" borderId="51" xfId="20" applyNumberFormat="1" applyFont="1" applyFill="1" applyBorder="1" applyAlignment="1">
      <alignment vertical="center"/>
    </xf>
    <xf numFmtId="164" fontId="49" fillId="0" borderId="588" xfId="20" applyNumberFormat="1" applyFont="1" applyFill="1" applyBorder="1" applyAlignment="1">
      <alignment vertical="center"/>
    </xf>
    <xf numFmtId="164" fontId="49" fillId="0" borderId="52" xfId="20" applyNumberFormat="1" applyFont="1" applyFill="1" applyBorder="1" applyAlignment="1">
      <alignment vertical="center"/>
    </xf>
    <xf numFmtId="164" fontId="4" fillId="0" borderId="51" xfId="4" applyNumberFormat="1" applyFont="1" applyBorder="1" applyAlignment="1">
      <alignment vertical="center"/>
    </xf>
    <xf numFmtId="164" fontId="4" fillId="0" borderId="588" xfId="4" applyNumberFormat="1" applyFont="1" applyBorder="1" applyAlignment="1">
      <alignment vertical="center"/>
    </xf>
    <xf numFmtId="164" fontId="4" fillId="0" borderId="52" xfId="4" applyNumberFormat="1" applyFont="1" applyBorder="1" applyAlignment="1">
      <alignment vertical="center"/>
    </xf>
    <xf numFmtId="164" fontId="4" fillId="0" borderId="51" xfId="24" applyNumberFormat="1" applyFont="1" applyBorder="1" applyAlignment="1">
      <alignment vertical="center"/>
    </xf>
    <xf numFmtId="164" fontId="4" fillId="0" borderId="588" xfId="24" applyNumberFormat="1" applyFont="1" applyBorder="1" applyAlignment="1">
      <alignment vertical="center"/>
    </xf>
    <xf numFmtId="164" fontId="4" fillId="0" borderId="52" xfId="24" applyNumberFormat="1" applyFont="1" applyBorder="1" applyAlignment="1">
      <alignment vertical="center"/>
    </xf>
    <xf numFmtId="164" fontId="4" fillId="0" borderId="51" xfId="4" applyNumberFormat="1" applyFont="1" applyFill="1" applyBorder="1" applyAlignment="1">
      <alignment vertical="center"/>
    </xf>
    <xf numFmtId="164" fontId="4" fillId="0" borderId="588" xfId="4" applyNumberFormat="1" applyFont="1" applyFill="1" applyBorder="1" applyAlignment="1">
      <alignment vertical="center"/>
    </xf>
    <xf numFmtId="164" fontId="4" fillId="0" borderId="518" xfId="4" applyNumberFormat="1" applyFont="1" applyFill="1" applyBorder="1" applyAlignment="1">
      <alignment vertical="center"/>
    </xf>
    <xf numFmtId="0" fontId="49" fillId="0" borderId="589" xfId="3" applyFont="1" applyBorder="1" applyAlignment="1">
      <alignment horizontal="left" vertical="center" wrapText="1"/>
    </xf>
    <xf numFmtId="167" fontId="49" fillId="0" borderId="33" xfId="20" applyNumberFormat="1" applyFont="1" applyFill="1" applyBorder="1" applyAlignment="1">
      <alignment vertical="center"/>
    </xf>
    <xf numFmtId="167" fontId="49" fillId="0" borderId="590" xfId="20" applyNumberFormat="1" applyFont="1" applyFill="1" applyBorder="1" applyAlignment="1">
      <alignment vertical="center"/>
    </xf>
    <xf numFmtId="167" fontId="49" fillId="0" borderId="34" xfId="20" applyNumberFormat="1" applyFont="1" applyFill="1" applyBorder="1" applyAlignment="1">
      <alignment vertical="center"/>
    </xf>
    <xf numFmtId="167" fontId="4" fillId="0" borderId="33" xfId="4" applyNumberFormat="1" applyFont="1" applyBorder="1" applyAlignment="1">
      <alignment vertical="center"/>
    </xf>
    <xf numFmtId="167" fontId="4" fillId="0" borderId="590" xfId="4" applyNumberFormat="1" applyFont="1" applyBorder="1" applyAlignment="1">
      <alignment vertical="center"/>
    </xf>
    <xf numFmtId="167" fontId="4" fillId="0" borderId="34" xfId="4" applyNumberFormat="1" applyFont="1" applyBorder="1" applyAlignment="1">
      <alignment vertical="center"/>
    </xf>
    <xf numFmtId="167" fontId="4" fillId="0" borderId="33" xfId="24" applyNumberFormat="1" applyFont="1" applyBorder="1" applyAlignment="1">
      <alignment vertical="center"/>
    </xf>
    <xf numFmtId="167" fontId="4" fillId="0" borderId="591" xfId="24" applyNumberFormat="1" applyFont="1" applyBorder="1" applyAlignment="1">
      <alignment vertical="center"/>
    </xf>
    <xf numFmtId="167" fontId="4" fillId="0" borderId="34" xfId="24" applyNumberFormat="1" applyFont="1" applyBorder="1" applyAlignment="1">
      <alignment vertical="center"/>
    </xf>
    <xf numFmtId="167" fontId="4" fillId="0" borderId="33" xfId="4" applyNumberFormat="1" applyFont="1" applyFill="1" applyBorder="1" applyAlignment="1">
      <alignment vertical="center"/>
    </xf>
    <xf numFmtId="167" fontId="4" fillId="0" borderId="590" xfId="4" applyNumberFormat="1" applyFont="1" applyFill="1" applyBorder="1" applyAlignment="1">
      <alignment vertical="center"/>
    </xf>
    <xf numFmtId="167" fontId="4" fillId="0" borderId="582" xfId="4" applyNumberFormat="1" applyFont="1" applyFill="1" applyBorder="1" applyAlignment="1">
      <alignment vertical="center"/>
    </xf>
    <xf numFmtId="164" fontId="54" fillId="0" borderId="57" xfId="3" applyNumberFormat="1" applyFont="1" applyBorder="1" applyAlignment="1">
      <alignment vertical="center"/>
    </xf>
    <xf numFmtId="164" fontId="54" fillId="0" borderId="57" xfId="4" applyNumberFormat="1" applyFont="1" applyBorder="1" applyAlignment="1">
      <alignment vertical="center"/>
    </xf>
    <xf numFmtId="0" fontId="58" fillId="0" borderId="0" xfId="3" quotePrefix="1" applyFont="1" applyAlignment="1">
      <alignment horizontal="left" vertical="center"/>
    </xf>
    <xf numFmtId="0" fontId="58" fillId="0" borderId="0" xfId="3" applyFont="1" applyAlignment="1">
      <alignment horizontal="left" vertical="center"/>
    </xf>
    <xf numFmtId="0" fontId="58" fillId="0" borderId="0" xfId="3" applyFont="1" applyAlignment="1">
      <alignment horizontal="left" vertical="center" wrapText="1"/>
    </xf>
    <xf numFmtId="0" fontId="49" fillId="0" borderId="110" xfId="3" quotePrefix="1" applyFont="1" applyBorder="1" applyAlignment="1">
      <alignment vertical="center"/>
    </xf>
    <xf numFmtId="0" fontId="49" fillId="0" borderId="593" xfId="3" applyFont="1" applyBorder="1" applyAlignment="1">
      <alignment horizontal="centerContinuous" vertical="center"/>
    </xf>
    <xf numFmtId="0" fontId="49" fillId="0" borderId="594" xfId="3" applyFont="1" applyBorder="1" applyAlignment="1">
      <alignment horizontal="centerContinuous" vertical="center"/>
    </xf>
    <xf numFmtId="0" fontId="49" fillId="0" borderId="595" xfId="3" applyFont="1" applyBorder="1" applyAlignment="1">
      <alignment horizontal="centerContinuous" vertical="center"/>
    </xf>
    <xf numFmtId="0" fontId="4" fillId="0" borderId="593" xfId="3" applyFont="1" applyBorder="1" applyAlignment="1">
      <alignment horizontal="centerContinuous" vertical="center"/>
    </xf>
    <xf numFmtId="0" fontId="4" fillId="0" borderId="594" xfId="3" applyFont="1" applyBorder="1" applyAlignment="1">
      <alignment horizontal="centerContinuous" vertical="center"/>
    </xf>
    <xf numFmtId="0" fontId="4" fillId="0" borderId="595" xfId="3" applyFont="1" applyBorder="1" applyAlignment="1">
      <alignment horizontal="centerContinuous" vertical="center"/>
    </xf>
    <xf numFmtId="0" fontId="61" fillId="0" borderId="596" xfId="3" quotePrefix="1" applyFont="1" applyBorder="1" applyAlignment="1">
      <alignment vertical="center"/>
    </xf>
    <xf numFmtId="0" fontId="49" fillId="0" borderId="597" xfId="3" applyFont="1" applyBorder="1" applyAlignment="1">
      <alignment horizontal="center" vertical="center"/>
    </xf>
    <xf numFmtId="0" fontId="49" fillId="0" borderId="598" xfId="3" applyFont="1" applyBorder="1" applyAlignment="1">
      <alignment horizontal="center" vertical="center"/>
    </xf>
    <xf numFmtId="0" fontId="49" fillId="0" borderId="599" xfId="4" applyNumberFormat="1" applyFont="1" applyFill="1" applyBorder="1" applyAlignment="1">
      <alignment horizontal="center" vertical="center"/>
    </xf>
    <xf numFmtId="0" fontId="4" fillId="0" borderId="597" xfId="3" applyFont="1" applyBorder="1" applyAlignment="1">
      <alignment horizontal="center" vertical="center"/>
    </xf>
    <xf numFmtId="0" fontId="4" fillId="0" borderId="598" xfId="3" applyFont="1" applyBorder="1" applyAlignment="1">
      <alignment horizontal="center" vertical="center"/>
    </xf>
    <xf numFmtId="0" fontId="4" fillId="0" borderId="599" xfId="4" applyNumberFormat="1" applyFont="1" applyBorder="1" applyAlignment="1">
      <alignment horizontal="center" vertical="center"/>
    </xf>
    <xf numFmtId="0" fontId="4" fillId="0" borderId="600" xfId="4" applyNumberFormat="1" applyFont="1" applyFill="1" applyBorder="1" applyAlignment="1">
      <alignment horizontal="center" vertical="center"/>
    </xf>
    <xf numFmtId="0" fontId="61" fillId="0" borderId="601" xfId="3" quotePrefix="1" applyFont="1" applyBorder="1" applyAlignment="1">
      <alignment vertical="center"/>
    </xf>
    <xf numFmtId="0" fontId="49" fillId="0" borderId="602" xfId="3" applyFont="1" applyBorder="1" applyAlignment="1">
      <alignment horizontal="center" vertical="center"/>
    </xf>
    <xf numFmtId="0" fontId="49" fillId="0" borderId="603" xfId="3" applyFont="1" applyBorder="1" applyAlignment="1">
      <alignment horizontal="center" vertical="center"/>
    </xf>
    <xf numFmtId="0" fontId="49" fillId="0" borderId="604" xfId="4" applyNumberFormat="1" applyFont="1" applyFill="1" applyBorder="1" applyAlignment="1">
      <alignment horizontal="center" vertical="center"/>
    </xf>
    <xf numFmtId="0" fontId="4" fillId="0" borderId="602" xfId="3" applyFont="1" applyBorder="1" applyAlignment="1">
      <alignment horizontal="center" vertical="center"/>
    </xf>
    <xf numFmtId="0" fontId="4" fillId="0" borderId="603" xfId="3" applyFont="1" applyBorder="1" applyAlignment="1">
      <alignment horizontal="center" vertical="center"/>
    </xf>
    <xf numFmtId="0" fontId="4" fillId="0" borderId="604" xfId="4" applyNumberFormat="1" applyFont="1" applyBorder="1" applyAlignment="1">
      <alignment horizontal="center" vertical="center"/>
    </xf>
    <xf numFmtId="0" fontId="4" fillId="0" borderId="605" xfId="4" applyNumberFormat="1" applyFont="1" applyFill="1" applyBorder="1" applyAlignment="1">
      <alignment horizontal="center" vertical="center"/>
    </xf>
    <xf numFmtId="0" fontId="49" fillId="0" borderId="115" xfId="3" applyFont="1" applyBorder="1" applyAlignment="1">
      <alignment vertical="center"/>
    </xf>
    <xf numFmtId="0" fontId="49" fillId="0" borderId="606" xfId="3" applyFont="1" applyBorder="1" applyAlignment="1">
      <alignment horizontal="center" vertical="center"/>
    </xf>
    <xf numFmtId="0" fontId="49" fillId="0" borderId="607" xfId="3" applyFont="1" applyBorder="1" applyAlignment="1">
      <alignment horizontal="center" vertical="center"/>
    </xf>
    <xf numFmtId="0" fontId="49" fillId="0" borderId="608" xfId="4" applyNumberFormat="1" applyFont="1" applyFill="1" applyBorder="1" applyAlignment="1">
      <alignment horizontal="center" vertical="center"/>
    </xf>
    <xf numFmtId="0" fontId="4" fillId="0" borderId="606" xfId="3" applyFont="1" applyBorder="1" applyAlignment="1">
      <alignment horizontal="center" vertical="center"/>
    </xf>
    <xf numFmtId="0" fontId="4" fillId="0" borderId="607" xfId="3" applyFont="1" applyBorder="1" applyAlignment="1">
      <alignment horizontal="center" vertical="center"/>
    </xf>
    <xf numFmtId="0" fontId="4" fillId="0" borderId="608" xfId="4" applyNumberFormat="1" applyFont="1" applyBorder="1" applyAlignment="1">
      <alignment horizontal="center" vertical="center"/>
    </xf>
    <xf numFmtId="0" fontId="4" fillId="0" borderId="609" xfId="4" applyNumberFormat="1" applyFont="1" applyFill="1" applyBorder="1" applyAlignment="1">
      <alignment horizontal="center" vertical="center"/>
    </xf>
    <xf numFmtId="0" fontId="4" fillId="0" borderId="123" xfId="3" applyFont="1" applyBorder="1" applyAlignment="1">
      <alignment horizontal="left" vertical="center" indent="2"/>
    </xf>
    <xf numFmtId="167" fontId="49" fillId="0" borderId="610" xfId="3" applyNumberFormat="1" applyFont="1" applyBorder="1" applyAlignment="1">
      <alignment vertical="center"/>
    </xf>
    <xf numFmtId="167" fontId="49" fillId="0" borderId="611" xfId="3" applyNumberFormat="1" applyFont="1" applyBorder="1" applyAlignment="1">
      <alignment vertical="center"/>
    </xf>
    <xf numFmtId="167" fontId="49" fillId="0" borderId="612" xfId="25" applyNumberFormat="1" applyFont="1" applyFill="1" applyBorder="1" applyAlignment="1">
      <alignment vertical="center"/>
    </xf>
    <xf numFmtId="167" fontId="4" fillId="0" borderId="613" xfId="3" applyNumberFormat="1" applyFont="1" applyBorder="1" applyAlignment="1">
      <alignment vertical="center"/>
    </xf>
    <xf numFmtId="167" fontId="4" fillId="0" borderId="614" xfId="3" applyNumberFormat="1" applyFont="1" applyBorder="1" applyAlignment="1">
      <alignment vertical="center"/>
    </xf>
    <xf numFmtId="167" fontId="4" fillId="0" borderId="615" xfId="4" applyNumberFormat="1" applyFont="1" applyFill="1" applyBorder="1" applyAlignment="1">
      <alignment vertical="center"/>
    </xf>
    <xf numFmtId="167" fontId="4" fillId="0" borderId="616" xfId="4" applyNumberFormat="1" applyFont="1" applyFill="1" applyBorder="1" applyAlignment="1">
      <alignment vertical="center"/>
    </xf>
    <xf numFmtId="0" fontId="49" fillId="0" borderId="123" xfId="3" applyFont="1" applyBorder="1" applyAlignment="1">
      <alignment horizontal="left" vertical="center" indent="1"/>
    </xf>
    <xf numFmtId="167" fontId="4" fillId="0" borderId="617" xfId="3" applyNumberFormat="1" applyFont="1" applyBorder="1" applyAlignment="1">
      <alignment vertical="center"/>
    </xf>
    <xf numFmtId="167" fontId="4" fillId="0" borderId="618" xfId="3" applyNumberFormat="1" applyFont="1" applyBorder="1" applyAlignment="1">
      <alignment vertical="center"/>
    </xf>
    <xf numFmtId="167" fontId="4" fillId="0" borderId="619" xfId="4" applyNumberFormat="1" applyFont="1" applyFill="1" applyBorder="1" applyAlignment="1">
      <alignment vertical="center"/>
    </xf>
    <xf numFmtId="167" fontId="4" fillId="0" borderId="620" xfId="4" applyNumberFormat="1" applyFont="1" applyFill="1" applyBorder="1" applyAlignment="1">
      <alignment vertical="center"/>
    </xf>
    <xf numFmtId="167" fontId="4" fillId="0" borderId="615" xfId="3" applyNumberFormat="1" applyFont="1" applyBorder="1" applyAlignment="1">
      <alignment vertical="center"/>
    </xf>
    <xf numFmtId="167" fontId="4" fillId="0" borderId="616" xfId="3" applyNumberFormat="1" applyFont="1" applyBorder="1" applyAlignment="1">
      <alignment vertical="center"/>
    </xf>
    <xf numFmtId="167" fontId="49" fillId="0" borderId="617" xfId="3" applyNumberFormat="1" applyFont="1" applyBorder="1" applyAlignment="1">
      <alignment vertical="center"/>
    </xf>
    <xf numFmtId="167" fontId="49" fillId="0" borderId="618" xfId="3" applyNumberFormat="1" applyFont="1" applyBorder="1" applyAlignment="1">
      <alignment vertical="center"/>
    </xf>
    <xf numFmtId="167" fontId="49" fillId="0" borderId="619" xfId="26" applyNumberFormat="1" applyFont="1" applyFill="1" applyBorder="1" applyAlignment="1">
      <alignment vertical="center"/>
    </xf>
    <xf numFmtId="0" fontId="49" fillId="0" borderId="127" xfId="3" applyFont="1" applyBorder="1" applyAlignment="1">
      <alignment horizontal="left" vertical="center" indent="1"/>
    </xf>
    <xf numFmtId="167" fontId="49" fillId="0" borderId="621" xfId="3" applyNumberFormat="1" applyFont="1" applyBorder="1" applyAlignment="1">
      <alignment vertical="center"/>
    </xf>
    <xf numFmtId="167" fontId="49" fillId="0" borderId="622" xfId="3" applyNumberFormat="1" applyFont="1" applyBorder="1" applyAlignment="1">
      <alignment vertical="center"/>
    </xf>
    <xf numFmtId="167" fontId="49" fillId="0" borderId="623" xfId="26" applyNumberFormat="1" applyFont="1" applyFill="1" applyBorder="1" applyAlignment="1">
      <alignment vertical="center"/>
    </xf>
    <xf numFmtId="167" fontId="4" fillId="0" borderId="621" xfId="3" applyNumberFormat="1" applyFont="1" applyBorder="1" applyAlignment="1">
      <alignment vertical="center"/>
    </xf>
    <xf numFmtId="167" fontId="4" fillId="0" borderId="622" xfId="3" applyNumberFormat="1" applyFont="1" applyBorder="1" applyAlignment="1">
      <alignment vertical="center"/>
    </xf>
    <xf numFmtId="167" fontId="4" fillId="0" borderId="623" xfId="4" applyNumberFormat="1" applyFont="1" applyFill="1" applyBorder="1" applyAlignment="1">
      <alignment vertical="center"/>
    </xf>
    <xf numFmtId="167" fontId="4" fillId="0" borderId="624" xfId="4" applyNumberFormat="1" applyFont="1" applyFill="1" applyBorder="1" applyAlignment="1">
      <alignment vertical="center"/>
    </xf>
    <xf numFmtId="0" fontId="49" fillId="0" borderId="110" xfId="3" applyFont="1" applyBorder="1" applyAlignment="1">
      <alignment vertical="center"/>
    </xf>
    <xf numFmtId="167" fontId="49" fillId="0" borderId="625" xfId="3" applyNumberFormat="1" applyFont="1" applyBorder="1" applyAlignment="1">
      <alignment vertical="center"/>
    </xf>
    <xf numFmtId="167" fontId="49" fillId="0" borderId="626" xfId="3" applyNumberFormat="1" applyFont="1" applyBorder="1" applyAlignment="1">
      <alignment vertical="center"/>
    </xf>
    <xf numFmtId="167" fontId="49" fillId="0" borderId="627" xfId="26" applyNumberFormat="1" applyFont="1" applyFill="1" applyBorder="1" applyAlignment="1">
      <alignment vertical="center"/>
    </xf>
    <xf numFmtId="167" fontId="4" fillId="0" borderId="625" xfId="3" applyNumberFormat="1" applyFont="1" applyBorder="1" applyAlignment="1">
      <alignment vertical="center"/>
    </xf>
    <xf numFmtId="167" fontId="4" fillId="0" borderId="626" xfId="3" applyNumberFormat="1" applyFont="1" applyBorder="1" applyAlignment="1">
      <alignment vertical="center"/>
    </xf>
    <xf numFmtId="167" fontId="4" fillId="0" borderId="627" xfId="4" applyNumberFormat="1" applyFont="1" applyFill="1" applyBorder="1" applyAlignment="1">
      <alignment vertical="center"/>
    </xf>
    <xf numFmtId="167" fontId="4" fillId="0" borderId="628" xfId="4" applyNumberFormat="1" applyFont="1" applyFill="1" applyBorder="1" applyAlignment="1">
      <alignment vertical="center"/>
    </xf>
    <xf numFmtId="167" fontId="49" fillId="0" borderId="606" xfId="3" applyNumberFormat="1" applyFont="1" applyBorder="1" applyAlignment="1">
      <alignment horizontal="center" vertical="center"/>
    </xf>
    <xf numFmtId="167" fontId="49" fillId="0" borderId="607" xfId="3" applyNumberFormat="1" applyFont="1" applyBorder="1" applyAlignment="1">
      <alignment horizontal="center" vertical="center"/>
    </xf>
    <xf numFmtId="167" fontId="49" fillId="0" borderId="608" xfId="25" applyNumberFormat="1" applyFont="1" applyBorder="1" applyAlignment="1">
      <alignment horizontal="center" vertical="center"/>
    </xf>
    <xf numFmtId="167" fontId="4" fillId="0" borderId="606" xfId="3" applyNumberFormat="1" applyFont="1" applyBorder="1" applyAlignment="1">
      <alignment horizontal="center" vertical="center"/>
    </xf>
    <xf numFmtId="167" fontId="4" fillId="0" borderId="607" xfId="3" applyNumberFormat="1" applyFont="1" applyBorder="1" applyAlignment="1">
      <alignment horizontal="center" vertical="center"/>
    </xf>
    <xf numFmtId="167" fontId="4" fillId="0" borderId="608" xfId="25" applyNumberFormat="1" applyFont="1" applyBorder="1" applyAlignment="1">
      <alignment horizontal="center" vertical="center"/>
    </xf>
    <xf numFmtId="0" fontId="49" fillId="0" borderId="123" xfId="3" quotePrefix="1" applyFont="1" applyBorder="1" applyAlignment="1">
      <alignment vertical="center"/>
    </xf>
    <xf numFmtId="167" fontId="49" fillId="0" borderId="617" xfId="3" applyNumberFormat="1" applyFont="1" applyBorder="1" applyAlignment="1">
      <alignment horizontal="center" vertical="center"/>
    </xf>
    <xf numFmtId="0" fontId="55" fillId="0" borderId="629" xfId="3" applyFont="1" applyBorder="1" applyAlignment="1">
      <alignment vertical="center"/>
    </xf>
    <xf numFmtId="167" fontId="49" fillId="0" borderId="619" xfId="25" applyNumberFormat="1" applyFont="1" applyBorder="1" applyAlignment="1">
      <alignment horizontal="center" vertical="center"/>
    </xf>
    <xf numFmtId="167" fontId="4" fillId="0" borderId="617" xfId="3" applyNumberFormat="1" applyFont="1" applyBorder="1" applyAlignment="1">
      <alignment horizontal="center" vertical="center"/>
    </xf>
    <xf numFmtId="167" fontId="4" fillId="0" borderId="618" xfId="3" applyNumberFormat="1" applyFont="1" applyBorder="1" applyAlignment="1">
      <alignment horizontal="center" vertical="center"/>
    </xf>
    <xf numFmtId="167" fontId="4" fillId="0" borderId="619" xfId="25" applyNumberFormat="1" applyFont="1" applyBorder="1" applyAlignment="1">
      <alignment horizontal="center" vertical="center"/>
    </xf>
    <xf numFmtId="0" fontId="4" fillId="0" borderId="617" xfId="3" applyFont="1" applyBorder="1" applyAlignment="1">
      <alignment horizontal="center" vertical="center"/>
    </xf>
    <xf numFmtId="0" fontId="4" fillId="0" borderId="618" xfId="3" applyFont="1" applyBorder="1" applyAlignment="1">
      <alignment horizontal="center" vertical="center"/>
    </xf>
    <xf numFmtId="0" fontId="4" fillId="0" borderId="619" xfId="4" applyNumberFormat="1" applyFont="1" applyBorder="1" applyAlignment="1">
      <alignment horizontal="center" vertical="center"/>
    </xf>
    <xf numFmtId="0" fontId="4" fillId="0" borderId="620" xfId="4" applyNumberFormat="1" applyFont="1" applyFill="1" applyBorder="1" applyAlignment="1">
      <alignment horizontal="center" vertical="center"/>
    </xf>
    <xf numFmtId="167" fontId="49" fillId="0" borderId="630" xfId="3" applyNumberFormat="1" applyFont="1" applyBorder="1" applyAlignment="1">
      <alignment horizontal="center" vertical="center"/>
    </xf>
    <xf numFmtId="167" fontId="49" fillId="0" borderId="612" xfId="27" applyNumberFormat="1" applyFont="1" applyFill="1" applyBorder="1" applyAlignment="1">
      <alignment vertical="center"/>
    </xf>
    <xf numFmtId="167" fontId="4" fillId="0" borderId="610" xfId="3" applyNumberFormat="1" applyFont="1" applyBorder="1" applyAlignment="1">
      <alignment vertical="center"/>
    </xf>
    <xf numFmtId="167" fontId="4" fillId="0" borderId="611" xfId="3" applyNumberFormat="1" applyFont="1" applyBorder="1" applyAlignment="1">
      <alignment vertical="center"/>
    </xf>
    <xf numFmtId="167" fontId="4" fillId="0" borderId="612" xfId="25" applyNumberFormat="1" applyFont="1" applyFill="1" applyBorder="1" applyAlignment="1">
      <alignment vertical="center"/>
    </xf>
    <xf numFmtId="167" fontId="49" fillId="0" borderId="612" xfId="3" applyNumberFormat="1" applyFont="1" applyBorder="1" applyAlignment="1">
      <alignment vertical="center"/>
    </xf>
    <xf numFmtId="167" fontId="4" fillId="0" borderId="612" xfId="3" applyNumberFormat="1" applyFont="1" applyBorder="1" applyAlignment="1">
      <alignment vertical="center"/>
    </xf>
    <xf numFmtId="167" fontId="49" fillId="0" borderId="623" xfId="3" applyNumberFormat="1" applyFont="1" applyBorder="1" applyAlignment="1">
      <alignment vertical="center"/>
    </xf>
    <xf numFmtId="167" fontId="4" fillId="0" borderId="623" xfId="3" applyNumberFormat="1" applyFont="1" applyBorder="1" applyAlignment="1">
      <alignment vertical="center"/>
    </xf>
    <xf numFmtId="167" fontId="4" fillId="0" borderId="624" xfId="3" applyNumberFormat="1" applyFont="1" applyBorder="1" applyAlignment="1">
      <alignment vertical="center"/>
    </xf>
    <xf numFmtId="0" fontId="49" fillId="0" borderId="110" xfId="3" applyFont="1" applyBorder="1" applyAlignment="1">
      <alignment horizontal="left" vertical="center"/>
    </xf>
    <xf numFmtId="167" fontId="49" fillId="0" borderId="631" xfId="3" applyNumberFormat="1" applyFont="1" applyBorder="1" applyAlignment="1">
      <alignment vertical="center"/>
    </xf>
    <xf numFmtId="167" fontId="49" fillId="0" borderId="632" xfId="3" applyNumberFormat="1" applyFont="1" applyBorder="1" applyAlignment="1">
      <alignment vertical="center"/>
    </xf>
    <xf numFmtId="167" fontId="49" fillId="0" borderId="633" xfId="3" applyNumberFormat="1" applyFont="1" applyBorder="1" applyAlignment="1">
      <alignment vertical="center"/>
    </xf>
    <xf numFmtId="167" fontId="4" fillId="0" borderId="631" xfId="3" applyNumberFormat="1" applyFont="1" applyBorder="1" applyAlignment="1">
      <alignment vertical="center"/>
    </xf>
    <xf numFmtId="167" fontId="4" fillId="0" borderId="632" xfId="3" applyNumberFormat="1" applyFont="1" applyBorder="1" applyAlignment="1">
      <alignment vertical="center"/>
    </xf>
    <xf numFmtId="167" fontId="4" fillId="0" borderId="633" xfId="3" applyNumberFormat="1" applyFont="1" applyBorder="1" applyAlignment="1">
      <alignment vertical="center"/>
    </xf>
    <xf numFmtId="167" fontId="4" fillId="0" borderId="627" xfId="3" applyNumberFormat="1" applyFont="1" applyBorder="1" applyAlignment="1">
      <alignment vertical="center"/>
    </xf>
    <xf numFmtId="167" fontId="4" fillId="0" borderId="628" xfId="3" applyNumberFormat="1" applyFont="1" applyBorder="1" applyAlignment="1">
      <alignment vertical="center"/>
    </xf>
    <xf numFmtId="0" fontId="49" fillId="0" borderId="608" xfId="25" applyNumberFormat="1" applyFont="1" applyBorder="1" applyAlignment="1">
      <alignment horizontal="center" vertical="center"/>
    </xf>
    <xf numFmtId="0" fontId="4" fillId="0" borderId="608" xfId="25" applyNumberFormat="1" applyFont="1" applyBorder="1" applyAlignment="1">
      <alignment horizontal="center" vertical="center"/>
    </xf>
    <xf numFmtId="0" fontId="49" fillId="0" borderId="617" xfId="3" applyFont="1" applyBorder="1" applyAlignment="1">
      <alignment horizontal="center" vertical="center"/>
    </xf>
    <xf numFmtId="0" fontId="49" fillId="0" borderId="618" xfId="3" applyFont="1" applyBorder="1" applyAlignment="1">
      <alignment horizontal="center" vertical="center"/>
    </xf>
    <xf numFmtId="0" fontId="49" fillId="0" borderId="619" xfId="25" applyNumberFormat="1" applyFont="1" applyBorder="1" applyAlignment="1">
      <alignment horizontal="center" vertical="center"/>
    </xf>
    <xf numFmtId="0" fontId="4" fillId="0" borderId="619" xfId="25" applyNumberFormat="1" applyFont="1" applyBorder="1" applyAlignment="1">
      <alignment horizontal="center" vertical="center"/>
    </xf>
    <xf numFmtId="167" fontId="49" fillId="17" borderId="610" xfId="3" applyNumberFormat="1" applyFont="1" applyFill="1" applyBorder="1" applyAlignment="1">
      <alignment vertical="center"/>
    </xf>
    <xf numFmtId="167" fontId="49" fillId="17" borderId="611" xfId="3" applyNumberFormat="1" applyFont="1" applyFill="1" applyBorder="1" applyAlignment="1">
      <alignment vertical="center"/>
    </xf>
    <xf numFmtId="167" fontId="4" fillId="17" borderId="610" xfId="3" applyNumberFormat="1" applyFont="1" applyFill="1" applyBorder="1" applyAlignment="1">
      <alignment vertical="center"/>
    </xf>
    <xf numFmtId="167" fontId="4" fillId="17" borderId="611" xfId="3" applyNumberFormat="1" applyFont="1" applyFill="1" applyBorder="1" applyAlignment="1">
      <alignment vertical="center"/>
    </xf>
    <xf numFmtId="167" fontId="4" fillId="18" borderId="613" xfId="3" applyNumberFormat="1" applyFont="1" applyFill="1" applyBorder="1" applyAlignment="1">
      <alignment vertical="center"/>
    </xf>
    <xf numFmtId="167" fontId="4" fillId="18" borderId="614" xfId="3" applyNumberFormat="1" applyFont="1" applyFill="1" applyBorder="1" applyAlignment="1">
      <alignment vertical="center"/>
    </xf>
    <xf numFmtId="167" fontId="49" fillId="17" borderId="617" xfId="3" applyNumberFormat="1" applyFont="1" applyFill="1" applyBorder="1" applyAlignment="1">
      <alignment vertical="center"/>
    </xf>
    <xf numFmtId="167" fontId="49" fillId="17" borderId="618" xfId="3" applyNumberFormat="1" applyFont="1" applyFill="1" applyBorder="1" applyAlignment="1">
      <alignment vertical="center"/>
    </xf>
    <xf numFmtId="167" fontId="49" fillId="0" borderId="619" xfId="27" applyNumberFormat="1" applyFont="1" applyFill="1" applyBorder="1" applyAlignment="1">
      <alignment vertical="center"/>
    </xf>
    <xf numFmtId="167" fontId="4" fillId="17" borderId="617" xfId="3" applyNumberFormat="1" applyFont="1" applyFill="1" applyBorder="1" applyAlignment="1">
      <alignment vertical="center"/>
    </xf>
    <xf numFmtId="167" fontId="4" fillId="17" borderId="618" xfId="3" applyNumberFormat="1" applyFont="1" applyFill="1" applyBorder="1" applyAlignment="1">
      <alignment vertical="center"/>
    </xf>
    <xf numFmtId="167" fontId="4" fillId="0" borderId="619" xfId="25" applyNumberFormat="1" applyFont="1" applyFill="1" applyBorder="1" applyAlignment="1">
      <alignment vertical="center"/>
    </xf>
    <xf numFmtId="167" fontId="4" fillId="18" borderId="617" xfId="3" applyNumberFormat="1" applyFont="1" applyFill="1" applyBorder="1" applyAlignment="1">
      <alignment vertical="center"/>
    </xf>
    <xf numFmtId="167" fontId="4" fillId="18" borderId="618" xfId="3" applyNumberFormat="1" applyFont="1" applyFill="1" applyBorder="1" applyAlignment="1">
      <alignment vertical="center"/>
    </xf>
    <xf numFmtId="167" fontId="49" fillId="17" borderId="621" xfId="3" applyNumberFormat="1" applyFont="1" applyFill="1" applyBorder="1" applyAlignment="1">
      <alignment vertical="center"/>
    </xf>
    <xf numFmtId="167" fontId="49" fillId="17" borderId="622" xfId="3" applyNumberFormat="1" applyFont="1" applyFill="1" applyBorder="1" applyAlignment="1">
      <alignment vertical="center"/>
    </xf>
    <xf numFmtId="167" fontId="4" fillId="17" borderId="621" xfId="3" applyNumberFormat="1" applyFont="1" applyFill="1" applyBorder="1" applyAlignment="1">
      <alignment vertical="center"/>
    </xf>
    <xf numFmtId="167" fontId="4" fillId="17" borderId="622" xfId="3" applyNumberFormat="1" applyFont="1" applyFill="1" applyBorder="1" applyAlignment="1">
      <alignment vertical="center"/>
    </xf>
    <xf numFmtId="167" fontId="4" fillId="18" borderId="621" xfId="3" applyNumberFormat="1" applyFont="1" applyFill="1" applyBorder="1" applyAlignment="1">
      <alignment vertical="center"/>
    </xf>
    <xf numFmtId="167" fontId="4" fillId="18" borderId="622" xfId="3" applyNumberFormat="1" applyFont="1" applyFill="1" applyBorder="1" applyAlignment="1">
      <alignment vertical="center"/>
    </xf>
    <xf numFmtId="167" fontId="49" fillId="17" borderId="631" xfId="3" applyNumberFormat="1" applyFont="1" applyFill="1" applyBorder="1" applyAlignment="1">
      <alignment vertical="center"/>
    </xf>
    <xf numFmtId="167" fontId="49" fillId="17" borderId="632" xfId="3" applyNumberFormat="1" applyFont="1" applyFill="1" applyBorder="1" applyAlignment="1">
      <alignment vertical="center"/>
    </xf>
    <xf numFmtId="167" fontId="4" fillId="17" borderId="631" xfId="3" applyNumberFormat="1" applyFont="1" applyFill="1" applyBorder="1" applyAlignment="1">
      <alignment vertical="center"/>
    </xf>
    <xf numFmtId="167" fontId="4" fillId="17" borderId="632" xfId="3" applyNumberFormat="1" applyFont="1" applyFill="1" applyBorder="1" applyAlignment="1">
      <alignment vertical="center"/>
    </xf>
    <xf numFmtId="167" fontId="4" fillId="18" borderId="625" xfId="3" applyNumberFormat="1" applyFont="1" applyFill="1" applyBorder="1" applyAlignment="1">
      <alignment vertical="center"/>
    </xf>
    <xf numFmtId="167" fontId="4" fillId="18" borderId="626" xfId="3" applyNumberFormat="1" applyFont="1" applyFill="1" applyBorder="1" applyAlignment="1">
      <alignment vertical="center"/>
    </xf>
    <xf numFmtId="0" fontId="58" fillId="0" borderId="24" xfId="3" applyFont="1" applyBorder="1"/>
    <xf numFmtId="0" fontId="57" fillId="0" borderId="24" xfId="3" applyFont="1" applyBorder="1" applyAlignment="1">
      <alignment horizontal="center" vertical="center"/>
    </xf>
    <xf numFmtId="0" fontId="62" fillId="0" borderId="0" xfId="3" quotePrefix="1" applyFont="1" applyAlignment="1">
      <alignment horizontal="left"/>
    </xf>
    <xf numFmtId="0" fontId="62" fillId="0" borderId="0" xfId="3" applyFont="1" applyAlignment="1">
      <alignment horizontal="left"/>
    </xf>
    <xf numFmtId="0" fontId="38" fillId="0" borderId="635" xfId="3" applyFont="1" applyBorder="1" applyAlignment="1">
      <alignment vertical="center"/>
    </xf>
    <xf numFmtId="0" fontId="1" fillId="0" borderId="636" xfId="3" applyFont="1" applyBorder="1" applyAlignment="1">
      <alignment horizontal="center" vertical="center"/>
    </xf>
    <xf numFmtId="0" fontId="49" fillId="0" borderId="635" xfId="3" applyFont="1" applyBorder="1" applyAlignment="1">
      <alignment vertical="center"/>
    </xf>
    <xf numFmtId="168" fontId="49" fillId="0" borderId="636" xfId="3" applyNumberFormat="1" applyFont="1" applyBorder="1" applyAlignment="1">
      <alignment horizontal="right" vertical="center"/>
    </xf>
    <xf numFmtId="168" fontId="4" fillId="0" borderId="637" xfId="3" applyNumberFormat="1" applyFont="1" applyBorder="1" applyAlignment="1">
      <alignment horizontal="right" vertical="center"/>
    </xf>
    <xf numFmtId="168" fontId="4" fillId="0" borderId="638" xfId="4" applyNumberFormat="1" applyFont="1" applyBorder="1" applyAlignment="1">
      <alignment horizontal="right" vertical="center"/>
    </xf>
    <xf numFmtId="168" fontId="4" fillId="0" borderId="638" xfId="3" applyNumberFormat="1" applyFont="1" applyBorder="1" applyAlignment="1">
      <alignment horizontal="right" vertical="center"/>
    </xf>
    <xf numFmtId="168" fontId="4" fillId="0" borderId="635" xfId="3" applyNumberFormat="1" applyFont="1" applyBorder="1" applyAlignment="1">
      <alignment horizontal="right" vertical="center"/>
    </xf>
    <xf numFmtId="168" fontId="4" fillId="0" borderId="639" xfId="3" applyNumberFormat="1" applyFont="1" applyBorder="1" applyAlignment="1">
      <alignment horizontal="right" vertical="center"/>
    </xf>
    <xf numFmtId="0" fontId="49" fillId="0" borderId="635" xfId="3" applyFont="1" applyBorder="1" applyAlignment="1">
      <alignment horizontal="left" vertical="center" indent="1"/>
    </xf>
    <xf numFmtId="164" fontId="49" fillId="0" borderId="636" xfId="3" applyNumberFormat="1" applyFont="1" applyBorder="1" applyAlignment="1">
      <alignment vertical="center"/>
    </xf>
    <xf numFmtId="164" fontId="4" fillId="0" borderId="637" xfId="3" applyNumberFormat="1" applyFont="1" applyBorder="1" applyAlignment="1">
      <alignment vertical="center"/>
    </xf>
    <xf numFmtId="164" fontId="4" fillId="0" borderId="638" xfId="4" applyNumberFormat="1" applyFont="1" applyBorder="1" applyAlignment="1">
      <alignment vertical="center"/>
    </xf>
    <xf numFmtId="164" fontId="4" fillId="0" borderId="635" xfId="4" applyNumberFormat="1" applyFont="1" applyBorder="1" applyAlignment="1">
      <alignment vertical="center"/>
    </xf>
    <xf numFmtId="164" fontId="4" fillId="0" borderId="639" xfId="4" applyNumberFormat="1" applyFont="1" applyBorder="1" applyAlignment="1">
      <alignment vertical="center"/>
    </xf>
    <xf numFmtId="164" fontId="4" fillId="0" borderId="638" xfId="3" applyNumberFormat="1" applyFont="1" applyBorder="1" applyAlignment="1">
      <alignment vertical="center"/>
    </xf>
    <xf numFmtId="0" fontId="49" fillId="0" borderId="640" xfId="3" applyFont="1" applyBorder="1" applyAlignment="1">
      <alignment horizontal="left" vertical="center" indent="2"/>
    </xf>
    <xf numFmtId="164" fontId="49" fillId="0" borderId="641" xfId="3" applyNumberFormat="1" applyFont="1" applyBorder="1" applyAlignment="1">
      <alignment vertical="center"/>
    </xf>
    <xf numFmtId="164" fontId="4" fillId="0" borderId="642" xfId="3" applyNumberFormat="1" applyFont="1" applyBorder="1" applyAlignment="1">
      <alignment vertical="center"/>
    </xf>
    <xf numFmtId="164" fontId="4" fillId="0" borderId="643" xfId="4" applyNumberFormat="1" applyFont="1" applyBorder="1" applyAlignment="1">
      <alignment vertical="center"/>
    </xf>
    <xf numFmtId="164" fontId="4" fillId="0" borderId="640" xfId="4" applyNumberFormat="1" applyFont="1" applyBorder="1" applyAlignment="1">
      <alignment vertical="center"/>
    </xf>
    <xf numFmtId="164" fontId="4" fillId="0" borderId="644" xfId="4" applyNumberFormat="1" applyFont="1" applyBorder="1" applyAlignment="1">
      <alignment vertical="center"/>
    </xf>
    <xf numFmtId="164" fontId="4" fillId="0" borderId="643" xfId="3" applyNumberFormat="1" applyFont="1" applyBorder="1" applyAlignment="1">
      <alignment vertical="center"/>
    </xf>
    <xf numFmtId="0" fontId="4" fillId="0" borderId="645" xfId="3" applyFont="1" applyBorder="1" applyAlignment="1">
      <alignment horizontal="left" vertical="center" indent="4"/>
    </xf>
    <xf numFmtId="167" fontId="49" fillId="0" borderId="192" xfId="3" applyNumberFormat="1" applyFont="1" applyBorder="1" applyAlignment="1">
      <alignment vertical="center"/>
    </xf>
    <xf numFmtId="167" fontId="4" fillId="0" borderId="646" xfId="3" applyNumberFormat="1" applyFont="1" applyBorder="1" applyAlignment="1">
      <alignment vertical="center"/>
    </xf>
    <xf numFmtId="167" fontId="4" fillId="0" borderId="647" xfId="3" applyNumberFormat="1" applyFont="1" applyBorder="1" applyAlignment="1">
      <alignment vertical="center"/>
    </xf>
    <xf numFmtId="167" fontId="4" fillId="0" borderId="645" xfId="3" applyNumberFormat="1" applyFont="1" applyBorder="1" applyAlignment="1">
      <alignment vertical="center"/>
    </xf>
    <xf numFmtId="167" fontId="4" fillId="0" borderId="648" xfId="3" applyNumberFormat="1" applyFont="1" applyBorder="1" applyAlignment="1">
      <alignment vertical="center"/>
    </xf>
    <xf numFmtId="0" fontId="49" fillId="0" borderId="645" xfId="3" applyFont="1" applyBorder="1" applyAlignment="1">
      <alignment horizontal="left" vertical="center" indent="3"/>
    </xf>
    <xf numFmtId="0" fontId="49" fillId="0" borderId="645" xfId="3" applyFont="1" applyBorder="1" applyAlignment="1">
      <alignment horizontal="left" vertical="center" indent="2"/>
    </xf>
    <xf numFmtId="164" fontId="49" fillId="0" borderId="192" xfId="3" applyNumberFormat="1" applyFont="1" applyBorder="1" applyAlignment="1">
      <alignment vertical="center"/>
    </xf>
    <xf numFmtId="164" fontId="4" fillId="0" borderId="646" xfId="3" applyNumberFormat="1" applyFont="1" applyBorder="1" applyAlignment="1">
      <alignment vertical="center"/>
    </xf>
    <xf numFmtId="164" fontId="4" fillId="0" borderId="647" xfId="3" applyNumberFormat="1" applyFont="1" applyBorder="1" applyAlignment="1">
      <alignment vertical="center"/>
    </xf>
    <xf numFmtId="164" fontId="4" fillId="0" borderId="645" xfId="3" applyNumberFormat="1" applyFont="1" applyBorder="1" applyAlignment="1">
      <alignment vertical="center"/>
    </xf>
    <xf numFmtId="164" fontId="4" fillId="0" borderId="648" xfId="3" applyNumberFormat="1" applyFont="1" applyBorder="1" applyAlignment="1">
      <alignment vertical="center"/>
    </xf>
    <xf numFmtId="0" fontId="4" fillId="0" borderId="645" xfId="3" applyFont="1" applyBorder="1" applyAlignment="1">
      <alignment horizontal="left" vertical="center" indent="3"/>
    </xf>
    <xf numFmtId="0" fontId="49" fillId="0" borderId="649" xfId="3" applyFont="1" applyBorder="1" applyAlignment="1">
      <alignment horizontal="left" vertical="center" indent="2"/>
    </xf>
    <xf numFmtId="167" fontId="49" fillId="0" borderId="340" xfId="3" applyNumberFormat="1" applyFont="1" applyBorder="1" applyAlignment="1">
      <alignment vertical="center"/>
    </xf>
    <xf numFmtId="167" fontId="4" fillId="0" borderId="650" xfId="3" applyNumberFormat="1" applyFont="1" applyBorder="1" applyAlignment="1">
      <alignment vertical="center"/>
    </xf>
    <xf numFmtId="167" fontId="4" fillId="0" borderId="651" xfId="4" applyNumberFormat="1" applyFont="1" applyBorder="1" applyAlignment="1">
      <alignment vertical="center"/>
    </xf>
    <xf numFmtId="167" fontId="4" fillId="0" borderId="649" xfId="4" applyNumberFormat="1" applyFont="1" applyBorder="1" applyAlignment="1">
      <alignment vertical="center"/>
    </xf>
    <xf numFmtId="167" fontId="4" fillId="0" borderId="652" xfId="4" applyNumberFormat="1" applyFont="1" applyBorder="1" applyAlignment="1">
      <alignment vertical="center"/>
    </xf>
    <xf numFmtId="167" fontId="4" fillId="0" borderId="651" xfId="3" applyNumberFormat="1" applyFont="1" applyBorder="1" applyAlignment="1">
      <alignment vertical="center"/>
    </xf>
    <xf numFmtId="0" fontId="49" fillId="0" borderId="653" xfId="3" applyFont="1" applyBorder="1" applyAlignment="1">
      <alignment horizontal="left" vertical="center" indent="1"/>
    </xf>
    <xf numFmtId="167" fontId="49" fillId="0" borderId="110" xfId="3" applyNumberFormat="1" applyFont="1" applyBorder="1" applyAlignment="1">
      <alignment vertical="center"/>
    </xf>
    <xf numFmtId="167" fontId="4" fillId="0" borderId="654" xfId="3" applyNumberFormat="1" applyFont="1" applyBorder="1" applyAlignment="1">
      <alignment vertical="center"/>
    </xf>
    <xf numFmtId="167" fontId="4" fillId="0" borderId="655" xfId="3" applyNumberFormat="1" applyFont="1" applyBorder="1" applyAlignment="1">
      <alignment vertical="center"/>
    </xf>
    <xf numFmtId="167" fontId="4" fillId="0" borderId="653" xfId="3" applyNumberFormat="1" applyFont="1" applyBorder="1" applyAlignment="1">
      <alignment vertical="center"/>
    </xf>
    <xf numFmtId="167" fontId="4" fillId="0" borderId="656" xfId="3" applyNumberFormat="1" applyFont="1" applyBorder="1" applyAlignment="1">
      <alignment vertical="center"/>
    </xf>
    <xf numFmtId="0" fontId="49" fillId="0" borderId="110" xfId="3" applyFont="1" applyBorder="1" applyAlignment="1">
      <alignment horizontal="left" vertical="center" indent="1"/>
    </xf>
    <xf numFmtId="164" fontId="49" fillId="0" borderId="110" xfId="3" applyNumberFormat="1" applyFont="1" applyBorder="1" applyAlignment="1">
      <alignment vertical="center"/>
    </xf>
    <xf numFmtId="164" fontId="4" fillId="0" borderId="22" xfId="3" applyNumberFormat="1" applyFont="1" applyBorder="1" applyAlignment="1">
      <alignment vertical="center"/>
    </xf>
    <xf numFmtId="164" fontId="4" fillId="0" borderId="657" xfId="3" applyNumberFormat="1" applyFont="1" applyBorder="1" applyAlignment="1">
      <alignment vertical="center"/>
    </xf>
    <xf numFmtId="164" fontId="4" fillId="0" borderId="110" xfId="3" applyNumberFormat="1" applyFont="1" applyBorder="1" applyAlignment="1">
      <alignment vertical="center"/>
    </xf>
    <xf numFmtId="164" fontId="4" fillId="0" borderId="635" xfId="3" applyNumberFormat="1" applyFont="1" applyBorder="1" applyAlignment="1">
      <alignment vertical="center"/>
    </xf>
    <xf numFmtId="164" fontId="4" fillId="0" borderId="639" xfId="3" applyNumberFormat="1" applyFont="1" applyBorder="1" applyAlignment="1">
      <alignment vertical="center"/>
    </xf>
    <xf numFmtId="0" fontId="4" fillId="0" borderId="645" xfId="3" applyFont="1" applyBorder="1" applyAlignment="1">
      <alignment horizontal="left" vertical="center" indent="2"/>
    </xf>
    <xf numFmtId="0" fontId="49" fillId="0" borderId="645" xfId="3" applyFont="1" applyBorder="1" applyAlignment="1">
      <alignment horizontal="left" vertical="center" indent="1"/>
    </xf>
    <xf numFmtId="0" fontId="49" fillId="0" borderId="649" xfId="3" applyFont="1" applyBorder="1" applyAlignment="1">
      <alignment horizontal="left" vertical="center" indent="1"/>
    </xf>
    <xf numFmtId="164" fontId="49" fillId="0" borderId="340" xfId="3" applyNumberFormat="1" applyFont="1" applyBorder="1" applyAlignment="1">
      <alignment vertical="center"/>
    </xf>
    <xf numFmtId="164" fontId="4" fillId="0" borderId="650" xfId="3" applyNumberFormat="1" applyFont="1" applyBorder="1" applyAlignment="1">
      <alignment vertical="center"/>
    </xf>
    <xf numFmtId="164" fontId="4" fillId="0" borderId="651" xfId="3" applyNumberFormat="1" applyFont="1" applyBorder="1" applyAlignment="1">
      <alignment vertical="center"/>
    </xf>
    <xf numFmtId="164" fontId="4" fillId="0" borderId="649" xfId="3" applyNumberFormat="1" applyFont="1" applyBorder="1" applyAlignment="1">
      <alignment vertical="center"/>
    </xf>
    <xf numFmtId="164" fontId="4" fillId="0" borderId="652" xfId="3" applyNumberFormat="1" applyFont="1" applyBorder="1" applyAlignment="1">
      <alignment vertical="center"/>
    </xf>
    <xf numFmtId="0" fontId="49" fillId="0" borderId="635" xfId="3" applyFont="1" applyBorder="1" applyAlignment="1">
      <alignment horizontal="left" vertical="center"/>
    </xf>
    <xf numFmtId="167" fontId="4" fillId="0" borderId="637" xfId="3" applyNumberFormat="1" applyFont="1" applyBorder="1" applyAlignment="1">
      <alignment vertical="center"/>
    </xf>
    <xf numFmtId="167" fontId="4" fillId="0" borderId="638" xfId="3" applyNumberFormat="1" applyFont="1" applyBorder="1" applyAlignment="1">
      <alignment vertical="center"/>
    </xf>
    <xf numFmtId="167" fontId="4" fillId="0" borderId="635" xfId="4" applyNumberFormat="1" applyFont="1" applyBorder="1" applyAlignment="1">
      <alignment vertical="center"/>
    </xf>
    <xf numFmtId="167" fontId="4" fillId="0" borderId="639" xfId="3" applyNumberFormat="1" applyFont="1" applyBorder="1" applyAlignment="1">
      <alignment vertical="center"/>
    </xf>
    <xf numFmtId="0" fontId="57" fillId="0" borderId="24" xfId="3" applyFont="1" applyBorder="1" applyAlignment="1">
      <alignment horizontal="left" vertical="center" indent="2"/>
    </xf>
    <xf numFmtId="164" fontId="57" fillId="0" borderId="24" xfId="3" applyNumberFormat="1" applyFont="1" applyBorder="1" applyAlignment="1">
      <alignment vertical="center"/>
    </xf>
    <xf numFmtId="164" fontId="57" fillId="0" borderId="24" xfId="4" applyNumberFormat="1" applyFont="1" applyBorder="1" applyAlignment="1">
      <alignment vertical="center"/>
    </xf>
    <xf numFmtId="164" fontId="57" fillId="0" borderId="24" xfId="3" applyNumberFormat="1" applyFont="1" applyBorder="1" applyAlignment="1">
      <alignment horizontal="right" vertical="center" indent="3"/>
    </xf>
    <xf numFmtId="0" fontId="57" fillId="0" borderId="0" xfId="3" applyFont="1" applyAlignment="1">
      <alignment vertical="top"/>
    </xf>
    <xf numFmtId="0" fontId="58" fillId="0" borderId="0" xfId="3" quotePrefix="1" applyFont="1" applyAlignment="1">
      <alignment horizontal="left" vertical="top"/>
    </xf>
    <xf numFmtId="0" fontId="58" fillId="0" borderId="0" xfId="3" applyFont="1" applyAlignment="1">
      <alignment horizontal="left" vertical="top"/>
    </xf>
    <xf numFmtId="0" fontId="49" fillId="0" borderId="659" xfId="3" applyFont="1" applyBorder="1" applyAlignment="1">
      <alignment vertical="center"/>
    </xf>
    <xf numFmtId="0" fontId="18" fillId="0" borderId="659" xfId="3" applyFont="1" applyBorder="1" applyAlignment="1" applyProtection="1">
      <alignment horizontal="center" vertical="center"/>
      <protection locked="0"/>
    </xf>
    <xf numFmtId="0" fontId="38" fillId="0" borderId="659" xfId="3" applyFont="1" applyBorder="1" applyAlignment="1">
      <alignment horizontal="left" vertical="center"/>
    </xf>
    <xf numFmtId="168" fontId="49" fillId="0" borderId="659" xfId="3" applyNumberFormat="1" applyFont="1" applyBorder="1" applyAlignment="1">
      <alignment horizontal="right" vertical="center"/>
    </xf>
    <xf numFmtId="168" fontId="4" fillId="0" borderId="660" xfId="3" applyNumberFormat="1" applyFont="1" applyBorder="1" applyAlignment="1">
      <alignment horizontal="right" vertical="center"/>
    </xf>
    <xf numFmtId="168" fontId="4" fillId="0" borderId="661" xfId="4" applyNumberFormat="1" applyFont="1" applyBorder="1" applyAlignment="1">
      <alignment horizontal="right" vertical="center"/>
    </xf>
    <xf numFmtId="168" fontId="4" fillId="0" borderId="661" xfId="3" applyNumberFormat="1" applyFont="1" applyBorder="1" applyAlignment="1">
      <alignment horizontal="right" vertical="center"/>
    </xf>
    <xf numFmtId="168" fontId="4" fillId="0" borderId="27" xfId="3" applyNumberFormat="1" applyFont="1" applyBorder="1" applyAlignment="1">
      <alignment horizontal="right" vertical="center"/>
    </xf>
    <xf numFmtId="168" fontId="4" fillId="0" borderId="663" xfId="3" applyNumberFormat="1" applyFont="1" applyBorder="1" applyAlignment="1">
      <alignment horizontal="right" vertical="center"/>
    </xf>
    <xf numFmtId="0" fontId="49" fillId="0" borderId="480" xfId="3" applyFont="1" applyBorder="1" applyAlignment="1">
      <alignment horizontal="left" vertical="center" wrapText="1"/>
    </xf>
    <xf numFmtId="164" fontId="49" fillId="0" borderId="480" xfId="3" applyNumberFormat="1" applyFont="1" applyBorder="1" applyAlignment="1">
      <alignment horizontal="right" vertical="center"/>
    </xf>
    <xf numFmtId="164" fontId="4" fillId="0" borderId="416" xfId="3" applyNumberFormat="1" applyFont="1" applyBorder="1" applyAlignment="1">
      <alignment horizontal="right" vertical="center"/>
    </xf>
    <xf numFmtId="164" fontId="4" fillId="0" borderId="481" xfId="4" applyNumberFormat="1" applyFont="1" applyBorder="1" applyAlignment="1">
      <alignment horizontal="right" vertical="center"/>
    </xf>
    <xf numFmtId="164" fontId="4" fillId="0" borderId="481" xfId="3" applyNumberFormat="1" applyFont="1" applyBorder="1" applyAlignment="1">
      <alignment horizontal="right" vertical="center"/>
    </xf>
    <xf numFmtId="164" fontId="4" fillId="0" borderId="480" xfId="3" applyNumberFormat="1" applyFont="1" applyBorder="1" applyAlignment="1">
      <alignment horizontal="right" vertical="center"/>
    </xf>
    <xf numFmtId="0" fontId="4" fillId="0" borderId="664" xfId="3" applyFont="1" applyBorder="1" applyAlignment="1">
      <alignment horizontal="left" vertical="center" indent="1"/>
    </xf>
    <xf numFmtId="167" fontId="49" fillId="0" borderId="664" xfId="3" applyNumberFormat="1" applyFont="1" applyBorder="1" applyAlignment="1">
      <alignment vertical="center"/>
    </xf>
    <xf numFmtId="167" fontId="4" fillId="0" borderId="665" xfId="3" applyNumberFormat="1" applyFont="1" applyBorder="1" applyAlignment="1">
      <alignment vertical="center"/>
    </xf>
    <xf numFmtId="167" fontId="4" fillId="0" borderId="666" xfId="4" applyNumberFormat="1" applyFont="1" applyBorder="1" applyAlignment="1">
      <alignment vertical="center"/>
    </xf>
    <xf numFmtId="167" fontId="4" fillId="0" borderId="565" xfId="4" applyNumberFormat="1" applyFont="1" applyBorder="1" applyAlignment="1">
      <alignment vertical="center"/>
    </xf>
    <xf numFmtId="167" fontId="4" fillId="0" borderId="667" xfId="4" applyNumberFormat="1" applyFont="1" applyBorder="1" applyAlignment="1">
      <alignment vertical="center"/>
    </xf>
    <xf numFmtId="0" fontId="4" fillId="0" borderId="565" xfId="3" applyFont="1" applyBorder="1" applyAlignment="1">
      <alignment horizontal="left" vertical="center" indent="1"/>
    </xf>
    <xf numFmtId="167" fontId="49" fillId="0" borderId="565" xfId="3" applyNumberFormat="1" applyFont="1" applyBorder="1" applyAlignment="1">
      <alignment vertical="center"/>
    </xf>
    <xf numFmtId="167" fontId="4" fillId="0" borderId="422" xfId="3" applyNumberFormat="1" applyFont="1" applyBorder="1" applyAlignment="1">
      <alignment vertical="center"/>
    </xf>
    <xf numFmtId="167" fontId="4" fillId="0" borderId="422" xfId="4" applyNumberFormat="1" applyFont="1" applyBorder="1" applyAlignment="1">
      <alignment vertical="center"/>
    </xf>
    <xf numFmtId="0" fontId="49" fillId="0" borderId="668" xfId="3" applyFont="1" applyBorder="1" applyAlignment="1">
      <alignment horizontal="left" vertical="center" wrapText="1"/>
    </xf>
    <xf numFmtId="167" fontId="49" fillId="0" borderId="668" xfId="3" applyNumberFormat="1" applyFont="1" applyBorder="1" applyAlignment="1">
      <alignment horizontal="right" vertical="center"/>
    </xf>
    <xf numFmtId="167" fontId="4" fillId="0" borderId="669" xfId="3" applyNumberFormat="1" applyFont="1" applyBorder="1" applyAlignment="1">
      <alignment horizontal="right" vertical="center"/>
    </xf>
    <xf numFmtId="167" fontId="4" fillId="0" borderId="670" xfId="4" applyNumberFormat="1" applyFont="1" applyBorder="1" applyAlignment="1">
      <alignment horizontal="right" vertical="center"/>
    </xf>
    <xf numFmtId="167" fontId="4" fillId="0" borderId="670" xfId="3" applyNumberFormat="1" applyFont="1" applyBorder="1" applyAlignment="1">
      <alignment horizontal="right" vertical="center"/>
    </xf>
    <xf numFmtId="167" fontId="4" fillId="0" borderId="565" xfId="3" applyNumberFormat="1" applyFont="1" applyBorder="1" applyAlignment="1">
      <alignment horizontal="right" vertical="center"/>
    </xf>
    <xf numFmtId="167" fontId="4" fillId="0" borderId="671" xfId="3" applyNumberFormat="1" applyFont="1" applyBorder="1" applyAlignment="1">
      <alignment horizontal="right" vertical="center"/>
    </xf>
    <xf numFmtId="0" fontId="49" fillId="0" borderId="672" xfId="3" applyFont="1" applyBorder="1" applyAlignment="1">
      <alignment horizontal="left" vertical="center"/>
    </xf>
    <xf numFmtId="167" fontId="49" fillId="0" borderId="672" xfId="3" applyNumberFormat="1" applyFont="1" applyBorder="1" applyAlignment="1">
      <alignment vertical="center"/>
    </xf>
    <xf numFmtId="167" fontId="4" fillId="0" borderId="673" xfId="3" applyNumberFormat="1" applyFont="1" applyBorder="1" applyAlignment="1">
      <alignment vertical="center"/>
    </xf>
    <xf numFmtId="167" fontId="4" fillId="0" borderId="674" xfId="4" applyNumberFormat="1" applyFont="1" applyBorder="1" applyAlignment="1">
      <alignment vertical="center"/>
    </xf>
    <xf numFmtId="167" fontId="4" fillId="0" borderId="675" xfId="4" applyNumberFormat="1" applyFont="1" applyBorder="1" applyAlignment="1">
      <alignment vertical="center"/>
    </xf>
    <xf numFmtId="0" fontId="49" fillId="0" borderId="676" xfId="3" applyFont="1" applyBorder="1" applyAlignment="1">
      <alignment horizontal="left" vertical="center"/>
    </xf>
    <xf numFmtId="167" fontId="49" fillId="0" borderId="676" xfId="3" applyNumberFormat="1" applyFont="1" applyBorder="1" applyAlignment="1">
      <alignment vertical="center"/>
    </xf>
    <xf numFmtId="167" fontId="4" fillId="0" borderId="677" xfId="3" applyNumberFormat="1" applyFont="1" applyBorder="1" applyAlignment="1">
      <alignment vertical="center"/>
    </xf>
    <xf numFmtId="167" fontId="4" fillId="0" borderId="678" xfId="3" applyNumberFormat="1" applyFont="1" applyBorder="1" applyAlignment="1">
      <alignment vertical="center"/>
    </xf>
    <xf numFmtId="167" fontId="4" fillId="0" borderId="27" xfId="3" applyNumberFormat="1" applyFont="1" applyBorder="1" applyAlignment="1">
      <alignment vertical="center"/>
    </xf>
    <xf numFmtId="167" fontId="4" fillId="0" borderId="679" xfId="3" applyNumberFormat="1" applyFont="1" applyBorder="1" applyAlignment="1">
      <alignment vertical="center"/>
    </xf>
    <xf numFmtId="0" fontId="13" fillId="19" borderId="681" xfId="3" applyFont="1" applyFill="1" applyBorder="1" applyAlignment="1">
      <alignment horizontal="left" vertical="center"/>
    </xf>
    <xf numFmtId="0" fontId="18" fillId="19" borderId="681" xfId="3" applyFont="1" applyFill="1" applyBorder="1" applyAlignment="1">
      <alignment horizontal="center" vertical="center"/>
    </xf>
    <xf numFmtId="0" fontId="13" fillId="19" borderId="685" xfId="3" applyFont="1" applyFill="1" applyBorder="1" applyAlignment="1">
      <alignment horizontal="left" vertical="center"/>
    </xf>
    <xf numFmtId="0" fontId="18" fillId="19" borderId="685" xfId="3" applyFont="1" applyFill="1" applyBorder="1" applyAlignment="1">
      <alignment horizontal="center" vertical="center"/>
    </xf>
    <xf numFmtId="0" fontId="17" fillId="19" borderId="688" xfId="3" applyFont="1" applyFill="1" applyBorder="1" applyAlignment="1">
      <alignment horizontal="center" vertical="center"/>
    </xf>
    <xf numFmtId="0" fontId="17" fillId="19" borderId="689" xfId="3" applyFont="1" applyFill="1" applyBorder="1" applyAlignment="1">
      <alignment horizontal="center" vertical="center"/>
    </xf>
    <xf numFmtId="0" fontId="17" fillId="19" borderId="687" xfId="3" applyFont="1" applyFill="1" applyBorder="1" applyAlignment="1">
      <alignment horizontal="center" vertical="center"/>
    </xf>
    <xf numFmtId="0" fontId="13" fillId="19" borderId="690" xfId="3" applyFont="1" applyFill="1" applyBorder="1" applyAlignment="1">
      <alignment horizontal="left" vertical="center"/>
    </xf>
    <xf numFmtId="0" fontId="18" fillId="19" borderId="690" xfId="3" applyFont="1" applyFill="1" applyBorder="1" applyAlignment="1">
      <alignment horizontal="center" vertical="center"/>
    </xf>
    <xf numFmtId="0" fontId="17" fillId="19" borderId="692" xfId="3" applyFont="1" applyFill="1" applyBorder="1" applyAlignment="1">
      <alignment horizontal="center" vertical="center"/>
    </xf>
    <xf numFmtId="173" fontId="38" fillId="0" borderId="681" xfId="4" applyNumberFormat="1" applyFont="1" applyBorder="1" applyAlignment="1">
      <alignment horizontal="left" vertical="center"/>
    </xf>
    <xf numFmtId="168" fontId="18" fillId="0" borderId="681" xfId="3" applyNumberFormat="1" applyFont="1" applyBorder="1" applyAlignment="1">
      <alignment horizontal="right" vertical="center"/>
    </xf>
    <xf numFmtId="168" fontId="17" fillId="0" borderId="682" xfId="3" applyNumberFormat="1" applyFont="1" applyBorder="1" applyAlignment="1">
      <alignment horizontal="right" vertical="center"/>
    </xf>
    <xf numFmtId="168" fontId="17" fillId="0" borderId="683" xfId="3" applyNumberFormat="1" applyFont="1" applyBorder="1" applyAlignment="1">
      <alignment horizontal="right" vertical="center"/>
    </xf>
    <xf numFmtId="168" fontId="17" fillId="0" borderId="684" xfId="3" applyNumberFormat="1" applyFont="1" applyBorder="1" applyAlignment="1">
      <alignment horizontal="right" vertical="center"/>
    </xf>
    <xf numFmtId="168" fontId="17" fillId="0" borderId="22" xfId="3" applyNumberFormat="1" applyFont="1" applyBorder="1" applyAlignment="1">
      <alignment horizontal="right" vertical="center"/>
    </xf>
    <xf numFmtId="0" fontId="49" fillId="0" borderId="344" xfId="3" applyFont="1" applyBorder="1" applyAlignment="1">
      <alignment horizontal="left" vertical="center"/>
    </xf>
    <xf numFmtId="167" fontId="49" fillId="0" borderId="694" xfId="3" applyNumberFormat="1" applyFont="1" applyBorder="1" applyAlignment="1">
      <alignment horizontal="right" vertical="center"/>
    </xf>
    <xf numFmtId="167" fontId="4" fillId="0" borderId="695" xfId="3" applyNumberFormat="1" applyFont="1" applyBorder="1" applyAlignment="1">
      <alignment horizontal="right" vertical="center"/>
    </xf>
    <xf numFmtId="167" fontId="4" fillId="0" borderId="696" xfId="3" applyNumberFormat="1" applyFont="1" applyBorder="1" applyAlignment="1">
      <alignment horizontal="right" vertical="center"/>
    </xf>
    <xf numFmtId="167" fontId="4" fillId="0" borderId="344" xfId="3" applyNumberFormat="1" applyFont="1" applyBorder="1" applyAlignment="1">
      <alignment horizontal="right" vertical="center"/>
    </xf>
    <xf numFmtId="167" fontId="4" fillId="0" borderId="697" xfId="3" applyNumberFormat="1" applyFont="1" applyBorder="1" applyAlignment="1">
      <alignment horizontal="right" vertical="center"/>
    </xf>
    <xf numFmtId="167" fontId="4" fillId="0" borderId="698" xfId="3" applyNumberFormat="1" applyFont="1" applyBorder="1" applyAlignment="1">
      <alignment horizontal="right" vertical="center"/>
    </xf>
    <xf numFmtId="167" fontId="4" fillId="0" borderId="481" xfId="3" applyNumberFormat="1" applyFont="1" applyBorder="1" applyAlignment="1">
      <alignment horizontal="right" vertical="center"/>
    </xf>
    <xf numFmtId="0" fontId="49" fillId="0" borderId="699" xfId="3" applyFont="1" applyBorder="1" applyAlignment="1">
      <alignment horizontal="left" vertical="center"/>
    </xf>
    <xf numFmtId="167" fontId="49" fillId="0" borderId="699" xfId="3" applyNumberFormat="1" applyFont="1" applyBorder="1" applyAlignment="1">
      <alignment horizontal="right" vertical="center"/>
    </xf>
    <xf numFmtId="167" fontId="4" fillId="0" borderId="700" xfId="3" applyNumberFormat="1" applyFont="1" applyBorder="1" applyAlignment="1">
      <alignment horizontal="right" vertical="center"/>
    </xf>
    <xf numFmtId="167" fontId="4" fillId="0" borderId="701" xfId="3" applyNumberFormat="1" applyFont="1" applyBorder="1" applyAlignment="1">
      <alignment horizontal="right" vertical="center"/>
    </xf>
    <xf numFmtId="167" fontId="4" fillId="0" borderId="192" xfId="3" applyNumberFormat="1" applyFont="1" applyBorder="1" applyAlignment="1">
      <alignment horizontal="right" vertical="center"/>
    </xf>
    <xf numFmtId="167" fontId="4" fillId="0" borderId="702" xfId="3" applyNumberFormat="1" applyFont="1" applyBorder="1" applyAlignment="1">
      <alignment horizontal="right" vertical="center"/>
    </xf>
    <xf numFmtId="167" fontId="4" fillId="0" borderId="703" xfId="3" applyNumberFormat="1" applyFont="1" applyBorder="1" applyAlignment="1">
      <alignment horizontal="right" vertical="center"/>
    </xf>
    <xf numFmtId="167" fontId="4" fillId="0" borderId="536" xfId="3" applyNumberFormat="1" applyFont="1" applyBorder="1" applyAlignment="1">
      <alignment horizontal="right" vertical="center"/>
    </xf>
    <xf numFmtId="0" fontId="4" fillId="0" borderId="699" xfId="3" applyFont="1" applyBorder="1" applyAlignment="1">
      <alignment horizontal="left" vertical="center"/>
    </xf>
    <xf numFmtId="164" fontId="49" fillId="0" borderId="699" xfId="3" applyNumberFormat="1" applyFont="1" applyBorder="1" applyAlignment="1">
      <alignment horizontal="right" vertical="center"/>
    </xf>
    <xf numFmtId="164" fontId="4" fillId="0" borderId="700" xfId="3" applyNumberFormat="1" applyFont="1" applyBorder="1" applyAlignment="1">
      <alignment horizontal="right" vertical="center"/>
    </xf>
    <xf numFmtId="164" fontId="4" fillId="0" borderId="701" xfId="3" applyNumberFormat="1" applyFont="1" applyBorder="1" applyAlignment="1">
      <alignment horizontal="right" vertical="center"/>
    </xf>
    <xf numFmtId="164" fontId="4" fillId="0" borderId="192" xfId="3" applyNumberFormat="1" applyFont="1" applyBorder="1" applyAlignment="1">
      <alignment horizontal="right" vertical="center"/>
    </xf>
    <xf numFmtId="164" fontId="4" fillId="0" borderId="702" xfId="3" applyNumberFormat="1" applyFont="1" applyBorder="1" applyAlignment="1">
      <alignment horizontal="right" vertical="center"/>
    </xf>
    <xf numFmtId="164" fontId="4" fillId="0" borderId="703" xfId="3" applyNumberFormat="1" applyFont="1" applyBorder="1" applyAlignment="1">
      <alignment horizontal="right" vertical="center"/>
    </xf>
    <xf numFmtId="164" fontId="4" fillId="0" borderId="536" xfId="3" applyNumberFormat="1" applyFont="1" applyBorder="1" applyAlignment="1">
      <alignment horizontal="right" vertical="center"/>
    </xf>
    <xf numFmtId="0" fontId="4" fillId="0" borderId="699" xfId="3" applyFont="1" applyBorder="1" applyAlignment="1">
      <alignment horizontal="left" vertical="center" indent="1"/>
    </xf>
    <xf numFmtId="170" fontId="49" fillId="0" borderId="699" xfId="3" applyNumberFormat="1" applyFont="1" applyBorder="1" applyAlignment="1">
      <alignment horizontal="right" vertical="center"/>
    </xf>
    <xf numFmtId="170" fontId="4" fillId="0" borderId="700" xfId="3" applyNumberFormat="1" applyFont="1" applyBorder="1" applyAlignment="1">
      <alignment horizontal="right" vertical="center"/>
    </xf>
    <xf numFmtId="170" fontId="4" fillId="0" borderId="701" xfId="3" applyNumberFormat="1" applyFont="1" applyBorder="1" applyAlignment="1">
      <alignment horizontal="right" vertical="center"/>
    </xf>
    <xf numFmtId="170" fontId="4" fillId="0" borderId="192" xfId="3" applyNumberFormat="1" applyFont="1" applyBorder="1" applyAlignment="1">
      <alignment horizontal="right" vertical="center"/>
    </xf>
    <xf numFmtId="170" fontId="4" fillId="0" borderId="702" xfId="3" applyNumberFormat="1" applyFont="1" applyBorder="1" applyAlignment="1">
      <alignment horizontal="right" vertical="center"/>
    </xf>
    <xf numFmtId="170" fontId="4" fillId="0" borderId="703" xfId="3" applyNumberFormat="1" applyFont="1" applyBorder="1" applyAlignment="1">
      <alignment horizontal="right" vertical="center"/>
    </xf>
    <xf numFmtId="170" fontId="4" fillId="0" borderId="536" xfId="3" applyNumberFormat="1" applyFont="1" applyBorder="1" applyAlignment="1">
      <alignment horizontal="right" vertical="center"/>
    </xf>
    <xf numFmtId="171" fontId="49" fillId="0" borderId="699" xfId="3" applyNumberFormat="1" applyFont="1" applyBorder="1" applyAlignment="1">
      <alignment horizontal="right" vertical="center"/>
    </xf>
    <xf numFmtId="171" fontId="4" fillId="0" borderId="700" xfId="3" applyNumberFormat="1" applyFont="1" applyBorder="1" applyAlignment="1">
      <alignment horizontal="right" vertical="center"/>
    </xf>
    <xf numFmtId="171" fontId="4" fillId="0" borderId="701" xfId="3" applyNumberFormat="1" applyFont="1" applyBorder="1" applyAlignment="1">
      <alignment horizontal="right" vertical="center"/>
    </xf>
    <xf numFmtId="171" fontId="4" fillId="0" borderId="192" xfId="3" applyNumberFormat="1" applyFont="1" applyBorder="1" applyAlignment="1">
      <alignment horizontal="right" vertical="center"/>
    </xf>
    <xf numFmtId="171" fontId="4" fillId="0" borderId="702" xfId="3" applyNumberFormat="1" applyFont="1" applyBorder="1" applyAlignment="1">
      <alignment horizontal="right" vertical="center"/>
    </xf>
    <xf numFmtId="171" fontId="4" fillId="0" borderId="703" xfId="3" applyNumberFormat="1" applyFont="1" applyBorder="1" applyAlignment="1">
      <alignment horizontal="right" vertical="center"/>
    </xf>
    <xf numFmtId="171" fontId="4" fillId="0" borderId="536" xfId="3" applyNumberFormat="1" applyFont="1" applyBorder="1" applyAlignment="1">
      <alignment horizontal="right" vertical="center"/>
    </xf>
    <xf numFmtId="169" fontId="49" fillId="0" borderId="699" xfId="3" applyNumberFormat="1" applyFont="1" applyBorder="1" applyAlignment="1">
      <alignment horizontal="right" vertical="center"/>
    </xf>
    <xf numFmtId="169" fontId="4" fillId="0" borderId="700" xfId="3" applyNumberFormat="1" applyFont="1" applyBorder="1" applyAlignment="1">
      <alignment horizontal="right" vertical="center"/>
    </xf>
    <xf numFmtId="169" fontId="4" fillId="0" borderId="701" xfId="3" applyNumberFormat="1" applyFont="1" applyBorder="1" applyAlignment="1">
      <alignment horizontal="right" vertical="center"/>
    </xf>
    <xf numFmtId="169" fontId="4" fillId="0" borderId="192" xfId="3" applyNumberFormat="1" applyFont="1" applyBorder="1" applyAlignment="1">
      <alignment horizontal="right" vertical="center"/>
    </xf>
    <xf numFmtId="169" fontId="4" fillId="0" borderId="702" xfId="3" applyNumberFormat="1" applyFont="1" applyBorder="1" applyAlignment="1">
      <alignment horizontal="right" vertical="center"/>
    </xf>
    <xf numFmtId="169" fontId="4" fillId="0" borderId="703" xfId="3" applyNumberFormat="1" applyFont="1" applyBorder="1" applyAlignment="1">
      <alignment horizontal="right" vertical="center"/>
    </xf>
    <xf numFmtId="169" fontId="4" fillId="0" borderId="536" xfId="3" applyNumberFormat="1" applyFont="1" applyBorder="1" applyAlignment="1">
      <alignment horizontal="right" vertical="center"/>
    </xf>
    <xf numFmtId="167" fontId="49" fillId="0" borderId="699" xfId="3" quotePrefix="1" applyNumberFormat="1" applyFont="1" applyBorder="1" applyAlignment="1">
      <alignment horizontal="right" vertical="center"/>
    </xf>
    <xf numFmtId="0" fontId="4" fillId="0" borderId="704" xfId="3" applyFont="1" applyBorder="1" applyAlignment="1">
      <alignment horizontal="left" vertical="center" indent="1"/>
    </xf>
    <xf numFmtId="167" fontId="49" fillId="0" borderId="340" xfId="3" applyNumberFormat="1" applyFont="1" applyBorder="1" applyAlignment="1">
      <alignment horizontal="right" vertical="center"/>
    </xf>
    <xf numFmtId="167" fontId="4" fillId="0" borderId="705" xfId="3" applyNumberFormat="1" applyFont="1" applyBorder="1" applyAlignment="1">
      <alignment horizontal="right" vertical="center"/>
    </xf>
    <xf numFmtId="167" fontId="4" fillId="0" borderId="706" xfId="3" applyNumberFormat="1" applyFont="1" applyBorder="1" applyAlignment="1">
      <alignment horizontal="right" vertical="center"/>
    </xf>
    <xf numFmtId="167" fontId="4" fillId="0" borderId="340" xfId="3" applyNumberFormat="1" applyFont="1" applyBorder="1" applyAlignment="1">
      <alignment horizontal="right" vertical="center"/>
    </xf>
    <xf numFmtId="167" fontId="4" fillId="0" borderId="707" xfId="3" applyNumberFormat="1" applyFont="1" applyBorder="1" applyAlignment="1">
      <alignment horizontal="right" vertical="center"/>
    </xf>
    <xf numFmtId="167" fontId="4" fillId="0" borderId="708" xfId="3" applyNumberFormat="1" applyFont="1" applyBorder="1" applyAlignment="1">
      <alignment horizontal="right" vertical="center"/>
    </xf>
    <xf numFmtId="167" fontId="4" fillId="0" borderId="542" xfId="3" applyNumberFormat="1" applyFont="1" applyBorder="1" applyAlignment="1">
      <alignment horizontal="right" vertical="center"/>
    </xf>
    <xf numFmtId="0" fontId="42" fillId="10" borderId="709" xfId="3" applyFont="1" applyFill="1" applyBorder="1" applyAlignment="1">
      <alignment vertical="center"/>
    </xf>
    <xf numFmtId="0" fontId="24" fillId="10" borderId="709" xfId="3" applyFont="1" applyFill="1" applyBorder="1" applyAlignment="1">
      <alignment horizontal="center" vertical="center"/>
    </xf>
    <xf numFmtId="0" fontId="38" fillId="0" borderId="709" xfId="3" applyFont="1" applyBorder="1" applyAlignment="1">
      <alignment vertical="center"/>
    </xf>
    <xf numFmtId="168" fontId="24" fillId="0" borderId="709" xfId="3" applyNumberFormat="1" applyFont="1" applyBorder="1" applyAlignment="1">
      <alignment horizontal="right" vertical="center"/>
    </xf>
    <xf numFmtId="168" fontId="25" fillId="0" borderId="710" xfId="3" applyNumberFormat="1" applyFont="1" applyBorder="1" applyAlignment="1">
      <alignment horizontal="right" vertical="center"/>
    </xf>
    <xf numFmtId="168" fontId="25" fillId="0" borderId="711" xfId="3" applyNumberFormat="1" applyFont="1" applyBorder="1" applyAlignment="1">
      <alignment horizontal="right" vertical="center"/>
    </xf>
    <xf numFmtId="168" fontId="25" fillId="0" borderId="709" xfId="3" applyNumberFormat="1" applyFont="1" applyBorder="1" applyAlignment="1">
      <alignment horizontal="right" vertical="center"/>
    </xf>
    <xf numFmtId="168" fontId="25" fillId="0" borderId="710" xfId="4" applyNumberFormat="1" applyFont="1" applyBorder="1" applyAlignment="1">
      <alignment horizontal="right" vertical="center"/>
    </xf>
    <xf numFmtId="168" fontId="25" fillId="0" borderId="711" xfId="4" applyNumberFormat="1" applyFont="1" applyBorder="1" applyAlignment="1">
      <alignment horizontal="right" vertical="center"/>
    </xf>
    <xf numFmtId="168" fontId="25" fillId="0" borderId="709" xfId="4" applyNumberFormat="1" applyFont="1" applyBorder="1" applyAlignment="1">
      <alignment horizontal="right" vertical="center"/>
    </xf>
    <xf numFmtId="168" fontId="25" fillId="0" borderId="711" xfId="4" applyNumberFormat="1" applyFont="1" applyBorder="1" applyAlignment="1">
      <alignment vertical="center"/>
    </xf>
    <xf numFmtId="168" fontId="25" fillId="0" borderId="711" xfId="3" applyNumberFormat="1" applyFont="1" applyBorder="1" applyAlignment="1">
      <alignment vertical="center"/>
    </xf>
    <xf numFmtId="0" fontId="15" fillId="0" borderId="709" xfId="3" applyFont="1" applyBorder="1" applyAlignment="1">
      <alignment vertical="center"/>
    </xf>
    <xf numFmtId="0" fontId="24" fillId="0" borderId="709" xfId="3" applyFont="1" applyBorder="1"/>
    <xf numFmtId="0" fontId="24" fillId="0" borderId="710" xfId="3" applyFont="1" applyBorder="1"/>
    <xf numFmtId="0" fontId="24" fillId="0" borderId="711" xfId="3" applyFont="1" applyBorder="1"/>
    <xf numFmtId="0" fontId="24" fillId="0" borderId="710" xfId="4" applyNumberFormat="1" applyFont="1" applyBorder="1" applyAlignment="1"/>
    <xf numFmtId="0" fontId="24" fillId="0" borderId="711" xfId="4" applyNumberFormat="1" applyFont="1" applyBorder="1" applyAlignment="1"/>
    <xf numFmtId="0" fontId="24" fillId="0" borderId="709" xfId="4" applyNumberFormat="1" applyFont="1" applyBorder="1" applyAlignment="1"/>
    <xf numFmtId="0" fontId="24" fillId="0" borderId="115" xfId="3" applyFont="1" applyBorder="1" applyAlignment="1">
      <alignment horizontal="left" vertical="center" indent="1"/>
    </xf>
    <xf numFmtId="164" fontId="24" fillId="0" borderId="115" xfId="3" applyNumberFormat="1" applyFont="1" applyBorder="1"/>
    <xf numFmtId="164" fontId="25" fillId="0" borderId="23" xfId="3" applyNumberFormat="1" applyFont="1" applyBorder="1"/>
    <xf numFmtId="164" fontId="25" fillId="0" borderId="712" xfId="3" applyNumberFormat="1" applyFont="1" applyBorder="1"/>
    <xf numFmtId="164" fontId="25" fillId="0" borderId="115" xfId="3" applyNumberFormat="1" applyFont="1" applyBorder="1"/>
    <xf numFmtId="173" fontId="25" fillId="0" borderId="23" xfId="4" applyNumberFormat="1" applyFont="1" applyBorder="1" applyAlignment="1"/>
    <xf numFmtId="173" fontId="25" fillId="0" borderId="712" xfId="4" applyNumberFormat="1" applyFont="1" applyBorder="1" applyAlignment="1"/>
    <xf numFmtId="173" fontId="25" fillId="0" borderId="115" xfId="4" applyNumberFormat="1" applyFont="1" applyBorder="1" applyAlignment="1"/>
    <xf numFmtId="0" fontId="25" fillId="0" borderId="713" xfId="3" applyFont="1" applyBorder="1" applyAlignment="1">
      <alignment horizontal="left" vertical="center" indent="2"/>
    </xf>
    <xf numFmtId="167" fontId="24" fillId="0" borderId="713" xfId="3" applyNumberFormat="1" applyFont="1" applyBorder="1" applyAlignment="1">
      <alignment horizontal="right"/>
    </xf>
    <xf numFmtId="167" fontId="25" fillId="0" borderId="714" xfId="3" applyNumberFormat="1" applyFont="1" applyBorder="1"/>
    <xf numFmtId="167" fontId="25" fillId="0" borderId="715" xfId="3" applyNumberFormat="1" applyFont="1" applyBorder="1"/>
    <xf numFmtId="167" fontId="25" fillId="0" borderId="713" xfId="3" applyNumberFormat="1" applyFont="1" applyBorder="1"/>
    <xf numFmtId="167" fontId="25" fillId="0" borderId="714" xfId="4" applyNumberFormat="1" applyFont="1" applyBorder="1" applyAlignment="1"/>
    <xf numFmtId="167" fontId="25" fillId="0" borderId="715" xfId="4" applyNumberFormat="1" applyFont="1" applyBorder="1" applyAlignment="1"/>
    <xf numFmtId="167" fontId="25" fillId="0" borderId="713" xfId="4" applyNumberFormat="1" applyFont="1" applyBorder="1" applyAlignment="1"/>
    <xf numFmtId="0" fontId="24" fillId="0" borderId="713" xfId="3" applyFont="1" applyBorder="1" applyAlignment="1">
      <alignment horizontal="left" vertical="center" indent="1"/>
    </xf>
    <xf numFmtId="167" fontId="24" fillId="0" borderId="713" xfId="3" quotePrefix="1" applyNumberFormat="1" applyFont="1" applyBorder="1" applyAlignment="1">
      <alignment horizontal="right"/>
    </xf>
    <xf numFmtId="0" fontId="25" fillId="0" borderId="713" xfId="3" applyFont="1" applyBorder="1" applyAlignment="1">
      <alignment horizontal="left" vertical="center" indent="1"/>
    </xf>
    <xf numFmtId="0" fontId="24" fillId="0" borderId="709" xfId="3" applyFont="1" applyBorder="1" applyAlignment="1">
      <alignment horizontal="right"/>
    </xf>
    <xf numFmtId="170" fontId="24" fillId="0" borderId="713" xfId="3" applyNumberFormat="1" applyFont="1" applyBorder="1" applyAlignment="1">
      <alignment horizontal="right"/>
    </xf>
    <xf numFmtId="170" fontId="25" fillId="0" borderId="714" xfId="3" applyNumberFormat="1" applyFont="1" applyBorder="1"/>
    <xf numFmtId="170" fontId="25" fillId="0" borderId="715" xfId="3" applyNumberFormat="1" applyFont="1" applyBorder="1"/>
    <xf numFmtId="170" fontId="25" fillId="0" borderId="713" xfId="3" applyNumberFormat="1" applyFont="1" applyBorder="1"/>
    <xf numFmtId="170" fontId="25" fillId="0" borderId="714" xfId="4" applyNumberFormat="1" applyFont="1" applyBorder="1" applyAlignment="1"/>
    <xf numFmtId="170" fontId="25" fillId="0" borderId="715" xfId="4" applyNumberFormat="1" applyFont="1" applyBorder="1" applyAlignment="1"/>
    <xf numFmtId="170" fontId="25" fillId="0" borderId="713" xfId="4" applyNumberFormat="1" applyFont="1" applyBorder="1" applyAlignment="1"/>
    <xf numFmtId="0" fontId="25" fillId="0" borderId="127" xfId="3" applyFont="1" applyBorder="1" applyAlignment="1">
      <alignment horizontal="left" vertical="center" indent="1"/>
    </xf>
    <xf numFmtId="171" fontId="24" fillId="0" borderId="127" xfId="3" applyNumberFormat="1" applyFont="1" applyBorder="1" applyAlignment="1">
      <alignment horizontal="right"/>
    </xf>
    <xf numFmtId="164" fontId="25" fillId="0" borderId="19" xfId="3" applyNumberFormat="1" applyFont="1" applyBorder="1"/>
    <xf numFmtId="171" fontId="25" fillId="0" borderId="133" xfId="3" applyNumberFormat="1" applyFont="1" applyBorder="1"/>
    <xf numFmtId="171" fontId="25" fillId="0" borderId="127" xfId="3" applyNumberFormat="1" applyFont="1" applyBorder="1"/>
    <xf numFmtId="171" fontId="25" fillId="0" borderId="19" xfId="4" applyNumberFormat="1" applyFont="1" applyBorder="1" applyAlignment="1"/>
    <xf numFmtId="171" fontId="25" fillId="0" borderId="133" xfId="4" applyNumberFormat="1" applyFont="1" applyBorder="1" applyAlignment="1"/>
    <xf numFmtId="171" fontId="25" fillId="0" borderId="127" xfId="4" applyNumberFormat="1" applyFont="1" applyBorder="1" applyAlignment="1"/>
    <xf numFmtId="164" fontId="24" fillId="0" borderId="709" xfId="3" applyNumberFormat="1" applyFont="1" applyBorder="1" applyAlignment="1">
      <alignment horizontal="right"/>
    </xf>
    <xf numFmtId="164" fontId="25" fillId="0" borderId="710" xfId="3" applyNumberFormat="1" applyFont="1" applyBorder="1"/>
    <xf numFmtId="164" fontId="25" fillId="0" borderId="711" xfId="3" applyNumberFormat="1" applyFont="1" applyBorder="1"/>
    <xf numFmtId="164" fontId="25" fillId="0" borderId="709" xfId="3" applyNumberFormat="1" applyFont="1" applyBorder="1"/>
    <xf numFmtId="173" fontId="25" fillId="0" borderId="710" xfId="4" applyNumberFormat="1" applyFont="1" applyBorder="1" applyAlignment="1"/>
    <xf numFmtId="173" fontId="25" fillId="0" borderId="711" xfId="4" applyNumberFormat="1" applyFont="1" applyBorder="1" applyAlignment="1"/>
    <xf numFmtId="173" fontId="25" fillId="0" borderId="709" xfId="4" applyNumberFormat="1" applyFont="1" applyBorder="1" applyAlignment="1"/>
    <xf numFmtId="164" fontId="24" fillId="0" borderId="115" xfId="3" applyNumberFormat="1" applyFont="1" applyBorder="1" applyAlignment="1">
      <alignment horizontal="right"/>
    </xf>
    <xf numFmtId="170" fontId="25" fillId="0" borderId="715" xfId="4" applyNumberFormat="1" applyFont="1" applyFill="1" applyBorder="1" applyAlignment="1"/>
    <xf numFmtId="171" fontId="25" fillId="0" borderId="19" xfId="3" applyNumberFormat="1" applyFont="1" applyBorder="1"/>
    <xf numFmtId="171" fontId="25" fillId="0" borderId="133" xfId="4" applyNumberFormat="1" applyFont="1" applyFill="1" applyBorder="1" applyAlignment="1"/>
    <xf numFmtId="0" fontId="15" fillId="0" borderId="709" xfId="3" applyFont="1" applyBorder="1" applyAlignment="1">
      <alignment horizontal="left" vertical="center"/>
    </xf>
    <xf numFmtId="0" fontId="25" fillId="0" borderId="716" xfId="3" applyFont="1" applyBorder="1" applyAlignment="1">
      <alignment horizontal="left" vertical="center" indent="1"/>
    </xf>
    <xf numFmtId="170" fontId="24" fillId="0" borderId="716" xfId="3" applyNumberFormat="1" applyFont="1" applyBorder="1" applyAlignment="1">
      <alignment horizontal="right"/>
    </xf>
    <xf numFmtId="170" fontId="25" fillId="0" borderId="717" xfId="3" applyNumberFormat="1" applyFont="1" applyBorder="1"/>
    <xf numFmtId="170" fontId="25" fillId="0" borderId="718" xfId="3" applyNumberFormat="1" applyFont="1" applyBorder="1"/>
    <xf numFmtId="170" fontId="25" fillId="0" borderId="716" xfId="3" applyNumberFormat="1" applyFont="1" applyBorder="1"/>
    <xf numFmtId="170" fontId="25" fillId="0" borderId="717" xfId="4" applyNumberFormat="1" applyFont="1" applyBorder="1" applyAlignment="1"/>
    <xf numFmtId="170" fontId="25" fillId="0" borderId="718" xfId="4" applyNumberFormat="1" applyFont="1" applyBorder="1" applyAlignment="1"/>
    <xf numFmtId="170" fontId="25" fillId="0" borderId="716" xfId="4" applyNumberFormat="1" applyFont="1" applyBorder="1" applyAlignment="1"/>
    <xf numFmtId="0" fontId="32" fillId="0" borderId="24" xfId="3" applyFont="1" applyBorder="1" applyAlignment="1">
      <alignment horizontal="left" vertical="center" indent="1"/>
    </xf>
    <xf numFmtId="171" fontId="33" fillId="0" borderId="24" xfId="3" applyNumberFormat="1" applyFont="1" applyBorder="1" applyAlignment="1">
      <alignment vertical="center"/>
    </xf>
    <xf numFmtId="171" fontId="33" fillId="0" borderId="24" xfId="4" applyNumberFormat="1" applyFont="1" applyBorder="1" applyAlignment="1">
      <alignment vertical="center"/>
    </xf>
    <xf numFmtId="171" fontId="33" fillId="0" borderId="24" xfId="4" applyNumberFormat="1" applyFont="1" applyFill="1" applyBorder="1" applyAlignment="1">
      <alignment vertical="center"/>
    </xf>
    <xf numFmtId="0" fontId="24" fillId="6" borderId="720" xfId="3" applyFont="1" applyFill="1" applyBorder="1" applyAlignment="1">
      <alignment horizontal="left" vertical="center"/>
    </xf>
    <xf numFmtId="0" fontId="24" fillId="6" borderId="720" xfId="3" applyFont="1" applyFill="1" applyBorder="1" applyAlignment="1">
      <alignment horizontal="center" vertical="center"/>
    </xf>
    <xf numFmtId="0" fontId="38" fillId="0" borderId="720" xfId="3" applyFont="1" applyBorder="1" applyAlignment="1">
      <alignment horizontal="left" vertical="center"/>
    </xf>
    <xf numFmtId="0" fontId="24" fillId="0" borderId="720" xfId="3" applyFont="1" applyBorder="1" applyAlignment="1">
      <alignment horizontal="right" vertical="center"/>
    </xf>
    <xf numFmtId="0" fontId="25" fillId="0" borderId="721" xfId="4" applyNumberFormat="1" applyFont="1" applyBorder="1" applyAlignment="1">
      <alignment horizontal="right" vertical="center"/>
    </xf>
    <xf numFmtId="0" fontId="25" fillId="0" borderId="161" xfId="4" applyNumberFormat="1" applyFont="1" applyBorder="1" applyAlignment="1">
      <alignment horizontal="right" vertical="center"/>
    </xf>
    <xf numFmtId="0" fontId="25" fillId="0" borderId="720" xfId="4" applyNumberFormat="1" applyFont="1" applyBorder="1" applyAlignment="1">
      <alignment horizontal="right" vertical="center"/>
    </xf>
    <xf numFmtId="168" fontId="25" fillId="0" borderId="721" xfId="4" applyNumberFormat="1" applyFont="1" applyBorder="1" applyAlignment="1">
      <alignment horizontal="right" vertical="center"/>
    </xf>
    <xf numFmtId="0" fontId="25" fillId="0" borderId="161" xfId="4" applyNumberFormat="1" applyFont="1" applyBorder="1" applyAlignment="1">
      <alignment vertical="center"/>
    </xf>
    <xf numFmtId="0" fontId="15" fillId="0" borderId="100" xfId="3" applyFont="1" applyBorder="1" applyAlignment="1">
      <alignment horizontal="left" vertical="center"/>
    </xf>
    <xf numFmtId="0" fontId="24" fillId="0" borderId="100" xfId="3" applyFont="1" applyBorder="1" applyAlignment="1">
      <alignment horizontal="right" vertical="center"/>
    </xf>
    <xf numFmtId="0" fontId="25" fillId="0" borderId="98" xfId="4" applyNumberFormat="1" applyFont="1" applyFill="1" applyBorder="1" applyAlignment="1">
      <alignment horizontal="left" vertical="center"/>
    </xf>
    <xf numFmtId="0" fontId="25" fillId="0" borderId="722" xfId="4" applyNumberFormat="1" applyFont="1" applyFill="1" applyBorder="1" applyAlignment="1">
      <alignment horizontal="left" vertical="center"/>
    </xf>
    <xf numFmtId="0" fontId="25" fillId="0" borderId="100" xfId="4" applyNumberFormat="1" applyFont="1" applyFill="1" applyBorder="1" applyAlignment="1">
      <alignment horizontal="left" vertical="center"/>
    </xf>
    <xf numFmtId="0" fontId="25" fillId="0" borderId="722" xfId="4" applyNumberFormat="1" applyFont="1" applyFill="1" applyBorder="1" applyAlignment="1">
      <alignment vertical="center"/>
    </xf>
    <xf numFmtId="0" fontId="25" fillId="0" borderId="723" xfId="3" applyFont="1" applyBorder="1" applyAlignment="1">
      <alignment horizontal="left" vertical="center"/>
    </xf>
    <xf numFmtId="167" fontId="24" fillId="0" borderId="724" xfId="3" applyNumberFormat="1" applyFont="1" applyBorder="1" applyAlignment="1">
      <alignment horizontal="right" vertical="center"/>
    </xf>
    <xf numFmtId="167" fontId="25" fillId="0" borderId="725" xfId="4" applyNumberFormat="1" applyFont="1" applyFill="1" applyBorder="1" applyAlignment="1">
      <alignment vertical="center"/>
    </xf>
    <xf numFmtId="167" fontId="25" fillId="0" borderId="375" xfId="4" applyNumberFormat="1" applyFont="1" applyFill="1" applyBorder="1" applyAlignment="1">
      <alignment vertical="center"/>
    </xf>
    <xf numFmtId="167" fontId="25" fillId="0" borderId="724" xfId="4" applyNumberFormat="1" applyFont="1" applyFill="1" applyBorder="1" applyAlignment="1">
      <alignment vertical="center"/>
    </xf>
    <xf numFmtId="167" fontId="24" fillId="0" borderId="723" xfId="3" applyNumberFormat="1" applyFont="1" applyBorder="1" applyAlignment="1">
      <alignment horizontal="right" vertical="center"/>
    </xf>
    <xf numFmtId="167" fontId="25" fillId="0" borderId="726" xfId="4" applyNumberFormat="1" applyFont="1" applyFill="1" applyBorder="1" applyAlignment="1">
      <alignment vertical="center"/>
    </xf>
    <xf numFmtId="167" fontId="25" fillId="0" borderId="727" xfId="4" applyNumberFormat="1" applyFont="1" applyFill="1" applyBorder="1" applyAlignment="1">
      <alignment vertical="center"/>
    </xf>
    <xf numFmtId="167" fontId="25" fillId="0" borderId="723" xfId="4" applyNumberFormat="1" applyFont="1" applyFill="1" applyBorder="1" applyAlignment="1">
      <alignment vertical="center"/>
    </xf>
    <xf numFmtId="0" fontId="24" fillId="0" borderId="723" xfId="3" applyFont="1" applyBorder="1" applyAlignment="1">
      <alignment horizontal="left" vertical="center"/>
    </xf>
    <xf numFmtId="167" fontId="25" fillId="0" borderId="726" xfId="3" applyNumberFormat="1" applyFont="1" applyBorder="1" applyAlignment="1">
      <alignment vertical="center"/>
    </xf>
    <xf numFmtId="167" fontId="25" fillId="0" borderId="723" xfId="3" applyNumberFormat="1" applyFont="1" applyBorder="1" applyAlignment="1">
      <alignment vertical="center"/>
    </xf>
    <xf numFmtId="167" fontId="25" fillId="0" borderId="727" xfId="3" applyNumberFormat="1" applyFont="1" applyBorder="1" applyAlignment="1">
      <alignment vertical="center"/>
    </xf>
    <xf numFmtId="0" fontId="24" fillId="0" borderId="728" xfId="3" applyFont="1" applyBorder="1" applyAlignment="1">
      <alignment horizontal="left" vertical="center"/>
    </xf>
    <xf numFmtId="0" fontId="15" fillId="0" borderId="720" xfId="3" applyFont="1" applyBorder="1" applyAlignment="1">
      <alignment horizontal="left" vertical="center"/>
    </xf>
    <xf numFmtId="170" fontId="24" fillId="0" borderId="720" xfId="3" applyNumberFormat="1" applyFont="1" applyBorder="1" applyAlignment="1">
      <alignment horizontal="right" vertical="center"/>
    </xf>
    <xf numFmtId="170" fontId="25" fillId="0" borderId="721" xfId="3" applyNumberFormat="1" applyFont="1" applyBorder="1" applyAlignment="1">
      <alignment vertical="center"/>
    </xf>
    <xf numFmtId="170" fontId="25" fillId="0" borderId="720" xfId="3" applyNumberFormat="1" applyFont="1" applyBorder="1" applyAlignment="1">
      <alignment vertical="center"/>
    </xf>
    <xf numFmtId="170" fontId="25" fillId="0" borderId="161" xfId="4" applyNumberFormat="1" applyFont="1" applyFill="1" applyBorder="1" applyAlignment="1">
      <alignment vertical="center"/>
    </xf>
    <xf numFmtId="0" fontId="25" fillId="0" borderId="100" xfId="3" applyFont="1" applyBorder="1" applyAlignment="1">
      <alignment horizontal="left" vertical="center"/>
    </xf>
    <xf numFmtId="169" fontId="24" fillId="0" borderId="723" xfId="3" applyNumberFormat="1" applyFont="1" applyBorder="1" applyAlignment="1">
      <alignment horizontal="right" vertical="center"/>
    </xf>
    <xf numFmtId="169" fontId="25" fillId="0" borderId="726" xfId="4" applyNumberFormat="1" applyFont="1" applyFill="1" applyBorder="1" applyAlignment="1">
      <alignment vertical="center"/>
    </xf>
    <xf numFmtId="169" fontId="25" fillId="0" borderId="727" xfId="4" applyNumberFormat="1" applyFont="1" applyFill="1" applyBorder="1" applyAlignment="1">
      <alignment vertical="center"/>
    </xf>
    <xf numFmtId="169" fontId="25" fillId="0" borderId="723" xfId="4" applyNumberFormat="1" applyFont="1" applyFill="1" applyBorder="1" applyAlignment="1">
      <alignment vertical="center"/>
    </xf>
    <xf numFmtId="0" fontId="24" fillId="0" borderId="724" xfId="3" applyFont="1" applyBorder="1" applyAlignment="1">
      <alignment horizontal="left" vertical="center"/>
    </xf>
    <xf numFmtId="186" fontId="24" fillId="0" borderId="723" xfId="3" applyNumberFormat="1" applyFont="1" applyBorder="1" applyAlignment="1">
      <alignment horizontal="right" vertical="center"/>
    </xf>
    <xf numFmtId="186" fontId="25" fillId="0" borderId="726" xfId="4" applyNumberFormat="1" applyFont="1" applyFill="1" applyBorder="1" applyAlignment="1">
      <alignment vertical="center"/>
    </xf>
    <xf numFmtId="186" fontId="25" fillId="0" borderId="727" xfId="4" applyNumberFormat="1" applyFont="1" applyFill="1" applyBorder="1" applyAlignment="1">
      <alignment vertical="center"/>
    </xf>
    <xf numFmtId="186" fontId="25" fillId="0" borderId="723" xfId="4" applyNumberFormat="1" applyFont="1" applyFill="1" applyBorder="1" applyAlignment="1">
      <alignment vertical="center"/>
    </xf>
    <xf numFmtId="0" fontId="25" fillId="0" borderId="723" xfId="3" applyFont="1" applyBorder="1" applyAlignment="1">
      <alignment horizontal="left" vertical="center" indent="1"/>
    </xf>
    <xf numFmtId="169" fontId="17" fillId="0" borderId="723" xfId="4" applyNumberFormat="1" applyFont="1" applyFill="1" applyBorder="1" applyAlignment="1">
      <alignment horizontal="right" vertical="center"/>
    </xf>
    <xf numFmtId="170" fontId="24" fillId="0" borderId="723" xfId="3" applyNumberFormat="1" applyFont="1" applyBorder="1" applyAlignment="1">
      <alignment horizontal="right" vertical="center"/>
    </xf>
    <xf numFmtId="170" fontId="25" fillId="0" borderId="726" xfId="4" applyNumberFormat="1" applyFont="1" applyFill="1" applyBorder="1" applyAlignment="1">
      <alignment vertical="center"/>
    </xf>
    <xf numFmtId="170" fontId="25" fillId="0" borderId="727" xfId="4" applyNumberFormat="1" applyFont="1" applyFill="1" applyBorder="1" applyAlignment="1">
      <alignment vertical="center"/>
    </xf>
    <xf numFmtId="170" fontId="17" fillId="0" borderId="723" xfId="4" applyNumberFormat="1" applyFont="1" applyFill="1" applyBorder="1" applyAlignment="1">
      <alignment vertical="center"/>
    </xf>
    <xf numFmtId="170" fontId="25" fillId="0" borderId="723" xfId="4" applyNumberFormat="1" applyFont="1" applyFill="1" applyBorder="1" applyAlignment="1">
      <alignment horizontal="right" vertical="center"/>
    </xf>
    <xf numFmtId="170" fontId="25" fillId="0" borderId="723" xfId="4" applyNumberFormat="1" applyFont="1" applyFill="1" applyBorder="1" applyAlignment="1">
      <alignment vertical="center"/>
    </xf>
    <xf numFmtId="170" fontId="25" fillId="0" borderId="726" xfId="3" applyNumberFormat="1" applyFont="1" applyBorder="1" applyAlignment="1">
      <alignment vertical="center"/>
    </xf>
    <xf numFmtId="170" fontId="25" fillId="0" borderId="727" xfId="3" applyNumberFormat="1" applyFont="1" applyBorder="1" applyAlignment="1">
      <alignment vertical="center"/>
    </xf>
    <xf numFmtId="0" fontId="24" fillId="0" borderId="729" xfId="3" applyFont="1" applyBorder="1" applyAlignment="1">
      <alignment horizontal="left" vertical="center"/>
    </xf>
    <xf numFmtId="170" fontId="24" fillId="0" borderId="730" xfId="3" applyNumberFormat="1" applyFont="1" applyBorder="1" applyAlignment="1">
      <alignment horizontal="right" vertical="center"/>
    </xf>
    <xf numFmtId="170" fontId="25" fillId="0" borderId="731" xfId="4" applyNumberFormat="1" applyFont="1" applyFill="1" applyBorder="1" applyAlignment="1">
      <alignment vertical="center"/>
    </xf>
    <xf numFmtId="170" fontId="25" fillId="0" borderId="732" xfId="4" applyNumberFormat="1" applyFont="1" applyFill="1" applyBorder="1" applyAlignment="1">
      <alignment vertical="center"/>
    </xf>
    <xf numFmtId="170" fontId="25" fillId="0" borderId="730" xfId="4" applyNumberFormat="1" applyFont="1" applyFill="1" applyBorder="1" applyAlignment="1">
      <alignment vertical="center"/>
    </xf>
    <xf numFmtId="0" fontId="33" fillId="0" borderId="208" xfId="3" applyFont="1" applyBorder="1" applyAlignment="1">
      <alignment vertical="center"/>
    </xf>
    <xf numFmtId="0" fontId="33" fillId="0" borderId="208" xfId="4" applyNumberFormat="1" applyFont="1" applyBorder="1" applyAlignment="1">
      <alignment vertical="center"/>
    </xf>
    <xf numFmtId="168" fontId="24" fillId="0" borderId="720" xfId="3" applyNumberFormat="1" applyFont="1" applyBorder="1" applyAlignment="1">
      <alignment horizontal="right" vertical="center"/>
    </xf>
    <xf numFmtId="168" fontId="25" fillId="0" borderId="721" xfId="4" applyNumberFormat="1" applyFont="1" applyFill="1" applyBorder="1" applyAlignment="1">
      <alignment horizontal="right" vertical="center"/>
    </xf>
    <xf numFmtId="168" fontId="25" fillId="0" borderId="161" xfId="4" applyNumberFormat="1" applyFont="1" applyFill="1" applyBorder="1" applyAlignment="1">
      <alignment horizontal="right" vertical="center"/>
    </xf>
    <xf numFmtId="168" fontId="25" fillId="0" borderId="720" xfId="4" applyNumberFormat="1" applyFont="1" applyFill="1" applyBorder="1" applyAlignment="1">
      <alignment horizontal="right" vertical="center"/>
    </xf>
    <xf numFmtId="168" fontId="25" fillId="0" borderId="161" xfId="4" applyNumberFormat="1" applyFont="1" applyFill="1" applyBorder="1" applyAlignment="1">
      <alignment vertical="center"/>
    </xf>
    <xf numFmtId="168" fontId="25" fillId="0" borderId="161" xfId="3" applyNumberFormat="1" applyFont="1" applyBorder="1" applyAlignment="1">
      <alignment vertical="center"/>
    </xf>
    <xf numFmtId="164" fontId="24" fillId="0" borderId="720" xfId="3" applyNumberFormat="1" applyFont="1" applyBorder="1" applyAlignment="1">
      <alignment vertical="center"/>
    </xf>
    <xf numFmtId="173" fontId="24" fillId="0" borderId="721" xfId="4" applyNumberFormat="1" applyFont="1" applyFill="1" applyBorder="1" applyAlignment="1">
      <alignment vertical="center"/>
    </xf>
    <xf numFmtId="173" fontId="24" fillId="0" borderId="161" xfId="4" applyNumberFormat="1" applyFont="1" applyFill="1" applyBorder="1" applyAlignment="1">
      <alignment vertical="center"/>
    </xf>
    <xf numFmtId="173" fontId="24" fillId="0" borderId="720" xfId="4" applyNumberFormat="1" applyFont="1" applyFill="1" applyBorder="1" applyAlignment="1">
      <alignment vertical="center"/>
    </xf>
    <xf numFmtId="167" fontId="24" fillId="0" borderId="100" xfId="3" applyNumberFormat="1" applyFont="1" applyBorder="1" applyAlignment="1">
      <alignment horizontal="right" vertical="center"/>
    </xf>
    <xf numFmtId="167" fontId="25" fillId="0" borderId="98" xfId="4" applyNumberFormat="1" applyFont="1" applyFill="1" applyBorder="1" applyAlignment="1">
      <alignment vertical="center"/>
    </xf>
    <xf numFmtId="167" fontId="25" fillId="0" borderId="722" xfId="4" applyNumberFormat="1" applyFont="1" applyFill="1" applyBorder="1" applyAlignment="1">
      <alignment vertical="center"/>
    </xf>
    <xf numFmtId="167" fontId="25" fillId="0" borderId="100" xfId="4" applyNumberFormat="1" applyFont="1" applyFill="1" applyBorder="1" applyAlignment="1">
      <alignment vertical="center"/>
    </xf>
    <xf numFmtId="169" fontId="25" fillId="0" borderId="723" xfId="4" applyNumberFormat="1" applyFont="1" applyFill="1" applyBorder="1" applyAlignment="1">
      <alignment horizontal="right" vertical="center"/>
    </xf>
    <xf numFmtId="170" fontId="24" fillId="0" borderId="728" xfId="3" applyNumberFormat="1" applyFont="1" applyBorder="1" applyAlignment="1">
      <alignment horizontal="right" vertical="center"/>
    </xf>
    <xf numFmtId="170" fontId="25" fillId="0" borderId="733" xfId="4" applyNumberFormat="1" applyFont="1" applyFill="1" applyBorder="1" applyAlignment="1">
      <alignment vertical="center"/>
    </xf>
    <xf numFmtId="170" fontId="25" fillId="0" borderId="734" xfId="4" applyNumberFormat="1" applyFont="1" applyFill="1" applyBorder="1" applyAlignment="1">
      <alignment vertical="center"/>
    </xf>
    <xf numFmtId="170" fontId="25" fillId="0" borderId="728" xfId="4" applyNumberFormat="1" applyFont="1" applyFill="1" applyBorder="1" applyAlignment="1">
      <alignment vertical="center"/>
    </xf>
    <xf numFmtId="164" fontId="24" fillId="0" borderId="720" xfId="3" applyNumberFormat="1" applyFont="1" applyBorder="1" applyAlignment="1">
      <alignment horizontal="right" vertical="center"/>
    </xf>
    <xf numFmtId="173" fontId="25" fillId="0" borderId="721" xfId="4" applyNumberFormat="1" applyFont="1" applyFill="1" applyBorder="1" applyAlignment="1">
      <alignment vertical="center"/>
    </xf>
    <xf numFmtId="173" fontId="25" fillId="0" borderId="161" xfId="4" applyNumberFormat="1" applyFont="1" applyFill="1" applyBorder="1" applyAlignment="1">
      <alignment vertical="center"/>
    </xf>
    <xf numFmtId="173" fontId="25" fillId="0" borderId="720" xfId="4" applyNumberFormat="1" applyFont="1" applyFill="1" applyBorder="1" applyAlignment="1">
      <alignment vertical="center"/>
    </xf>
    <xf numFmtId="167" fontId="25" fillId="0" borderId="723" xfId="3" applyNumberFormat="1" applyFont="1" applyBorder="1" applyAlignment="1">
      <alignment horizontal="right" vertical="center"/>
    </xf>
    <xf numFmtId="0" fontId="34" fillId="0" borderId="0" xfId="3" applyFont="1" applyAlignment="1">
      <alignment horizontal="left" vertical="center" indent="1"/>
    </xf>
    <xf numFmtId="0" fontId="63" fillId="0" borderId="348" xfId="3" applyFont="1" applyBorder="1" applyAlignment="1">
      <alignment horizontal="left" vertical="center"/>
    </xf>
    <xf numFmtId="0" fontId="36" fillId="0" borderId="110" xfId="3" applyFont="1" applyBorder="1" applyAlignment="1">
      <alignment vertical="center"/>
    </xf>
    <xf numFmtId="0" fontId="63" fillId="0" borderId="735" xfId="3" applyFont="1" applyBorder="1" applyAlignment="1">
      <alignment vertical="center"/>
    </xf>
    <xf numFmtId="0" fontId="66" fillId="0" borderId="110" xfId="28" applyFont="1" applyBorder="1" applyAlignment="1">
      <alignment horizontal="left" vertical="center" wrapText="1"/>
    </xf>
    <xf numFmtId="184" fontId="63" fillId="10" borderId="735" xfId="28" applyNumberFormat="1" applyFont="1" applyFill="1" applyBorder="1" applyAlignment="1">
      <alignment horizontal="right" vertical="center" wrapText="1"/>
    </xf>
    <xf numFmtId="184" fontId="36" fillId="0" borderId="22" xfId="28" applyNumberFormat="1" applyFont="1" applyBorder="1" applyAlignment="1">
      <alignment horizontal="right" vertical="center" wrapText="1"/>
    </xf>
    <xf numFmtId="184" fontId="36" fillId="0" borderId="657" xfId="28" applyNumberFormat="1" applyFont="1" applyBorder="1" applyAlignment="1">
      <alignment horizontal="right" vertical="center" wrapText="1"/>
    </xf>
    <xf numFmtId="184" fontId="36" fillId="0" borderId="739" xfId="28" applyNumberFormat="1" applyFont="1" applyBorder="1" applyAlignment="1">
      <alignment horizontal="right" vertical="center" wrapText="1"/>
    </xf>
    <xf numFmtId="0" fontId="67" fillId="0" borderId="110" xfId="28" applyFont="1" applyBorder="1" applyAlignment="1">
      <alignment horizontal="left" vertical="center" wrapText="1"/>
    </xf>
    <xf numFmtId="164" fontId="64" fillId="10" borderId="740" xfId="3" applyNumberFormat="1" applyFont="1" applyFill="1" applyBorder="1" applyAlignment="1">
      <alignment vertical="center"/>
    </xf>
    <xf numFmtId="164" fontId="53" fillId="0" borderId="741" xfId="28" applyNumberFormat="1" applyFont="1" applyBorder="1" applyAlignment="1">
      <alignment horizontal="right" vertical="center" wrapText="1"/>
    </xf>
    <xf numFmtId="164" fontId="53" fillId="0" borderId="657" xfId="28" applyNumberFormat="1" applyFont="1" applyBorder="1" applyAlignment="1">
      <alignment horizontal="right" vertical="center" wrapText="1"/>
    </xf>
    <xf numFmtId="164" fontId="53" fillId="0" borderId="742" xfId="28" applyNumberFormat="1" applyFont="1" applyBorder="1" applyAlignment="1">
      <alignment horizontal="right" vertical="center" wrapText="1"/>
    </xf>
    <xf numFmtId="0" fontId="68" fillId="0" borderId="115" xfId="28" applyFont="1" applyBorder="1" applyAlignment="1">
      <alignment horizontal="left" vertical="center" wrapText="1"/>
    </xf>
    <xf numFmtId="167" fontId="64" fillId="10" borderId="743" xfId="4" quotePrefix="1" applyNumberFormat="1" applyFont="1" applyFill="1" applyBorder="1" applyAlignment="1">
      <alignment vertical="center"/>
    </xf>
    <xf numFmtId="167" fontId="36" fillId="0" borderId="744" xfId="4" applyNumberFormat="1" applyFont="1" applyBorder="1" applyAlignment="1">
      <alignment vertical="center"/>
    </xf>
    <xf numFmtId="167" fontId="36" fillId="0" borderId="24" xfId="4" applyNumberFormat="1" applyFont="1" applyBorder="1" applyAlignment="1">
      <alignment vertical="center"/>
    </xf>
    <xf numFmtId="167" fontId="36" fillId="0" borderId="596" xfId="4" applyNumberFormat="1" applyFont="1" applyBorder="1" applyAlignment="1">
      <alignment vertical="center"/>
    </xf>
    <xf numFmtId="167" fontId="36" fillId="0" borderId="689" xfId="4" applyNumberFormat="1" applyFont="1" applyBorder="1" applyAlignment="1">
      <alignment vertical="center"/>
    </xf>
    <xf numFmtId="0" fontId="36" fillId="0" borderId="123" xfId="28" applyFont="1" applyBorder="1" applyAlignment="1">
      <alignment horizontal="left" vertical="center" wrapText="1"/>
    </xf>
    <xf numFmtId="167" fontId="64" fillId="10" borderId="745" xfId="4" quotePrefix="1" applyNumberFormat="1" applyFont="1" applyFill="1" applyBorder="1" applyAlignment="1">
      <alignment vertical="center"/>
    </xf>
    <xf numFmtId="167" fontId="36" fillId="0" borderId="746" xfId="4" applyNumberFormat="1" applyFont="1" applyBorder="1" applyAlignment="1">
      <alignment vertical="center"/>
    </xf>
    <xf numFmtId="167" fontId="36" fillId="0" borderId="0" xfId="4" applyNumberFormat="1" applyFont="1" applyBorder="1" applyAlignment="1">
      <alignment vertical="center"/>
    </xf>
    <xf numFmtId="167" fontId="36" fillId="0" borderId="747" xfId="4" applyNumberFormat="1" applyFont="1" applyBorder="1" applyAlignment="1">
      <alignment vertical="center"/>
    </xf>
    <xf numFmtId="167" fontId="36" fillId="0" borderId="748" xfId="4" applyNumberFormat="1" applyFont="1" applyBorder="1" applyAlignment="1">
      <alignment vertical="center"/>
    </xf>
    <xf numFmtId="0" fontId="69" fillId="0" borderId="123" xfId="28" applyFont="1" applyBorder="1" applyAlignment="1">
      <alignment horizontal="left" vertical="center" wrapText="1"/>
    </xf>
    <xf numFmtId="0" fontId="68" fillId="0" borderId="123" xfId="28" applyFont="1" applyBorder="1" applyAlignment="1">
      <alignment horizontal="left" vertical="center" wrapText="1"/>
    </xf>
    <xf numFmtId="0" fontId="53" fillId="0" borderId="123" xfId="28" applyFont="1" applyBorder="1" applyAlignment="1">
      <alignment horizontal="left" vertical="center" wrapText="1"/>
    </xf>
    <xf numFmtId="167" fontId="64" fillId="10" borderId="750" xfId="4" quotePrefix="1" applyNumberFormat="1" applyFont="1" applyFill="1" applyBorder="1" applyAlignment="1">
      <alignment vertical="center"/>
    </xf>
    <xf numFmtId="169" fontId="64" fillId="10" borderId="751" xfId="3" applyNumberFormat="1" applyFont="1" applyFill="1" applyBorder="1" applyAlignment="1">
      <alignment vertical="center"/>
    </xf>
    <xf numFmtId="169" fontId="36" fillId="0" borderId="748" xfId="5" applyNumberFormat="1" applyFont="1" applyBorder="1" applyAlignment="1">
      <alignment vertical="center"/>
    </xf>
    <xf numFmtId="169" fontId="36" fillId="0" borderId="0" xfId="5" applyNumberFormat="1" applyFont="1" applyAlignment="1">
      <alignment vertical="center"/>
    </xf>
    <xf numFmtId="169" fontId="36" fillId="0" borderId="747" xfId="5" applyNumberFormat="1" applyFont="1" applyBorder="1" applyAlignment="1">
      <alignment vertical="center"/>
    </xf>
    <xf numFmtId="167" fontId="64" fillId="10" borderId="752" xfId="4" quotePrefix="1" applyNumberFormat="1" applyFont="1" applyFill="1" applyBorder="1" applyAlignment="1">
      <alignment vertical="center"/>
    </xf>
    <xf numFmtId="167" fontId="36" fillId="0" borderId="747" xfId="4" applyNumberFormat="1" applyFont="1" applyFill="1" applyBorder="1" applyAlignment="1">
      <alignment vertical="center"/>
    </xf>
    <xf numFmtId="167" fontId="36" fillId="0" borderId="748" xfId="4" applyNumberFormat="1" applyFont="1" applyFill="1" applyBorder="1" applyAlignment="1">
      <alignment vertical="center"/>
    </xf>
    <xf numFmtId="0" fontId="53" fillId="0" borderId="127" xfId="28" applyFont="1" applyBorder="1" applyAlignment="1">
      <alignment horizontal="left" vertical="center" wrapText="1"/>
    </xf>
    <xf numFmtId="164" fontId="64" fillId="10" borderId="753" xfId="3" applyNumberFormat="1" applyFont="1" applyFill="1" applyBorder="1" applyAlignment="1">
      <alignment vertical="center" wrapText="1"/>
    </xf>
    <xf numFmtId="164" fontId="36" fillId="0" borderId="754" xfId="3" applyNumberFormat="1" applyFont="1" applyBorder="1" applyAlignment="1">
      <alignment vertical="center"/>
    </xf>
    <xf numFmtId="164" fontId="36" fillId="0" borderId="755" xfId="3" applyNumberFormat="1" applyFont="1" applyBorder="1" applyAlignment="1">
      <alignment vertical="center"/>
    </xf>
    <xf numFmtId="164" fontId="36" fillId="0" borderId="756" xfId="3" applyNumberFormat="1" applyFont="1" applyBorder="1" applyAlignment="1">
      <alignment vertical="center"/>
    </xf>
    <xf numFmtId="164" fontId="36" fillId="0" borderId="693" xfId="3" applyNumberFormat="1" applyFont="1" applyBorder="1" applyAlignment="1">
      <alignment vertical="center"/>
    </xf>
    <xf numFmtId="164" fontId="64" fillId="10" borderId="740" xfId="3" applyNumberFormat="1" applyFont="1" applyFill="1" applyBorder="1" applyAlignment="1">
      <alignment vertical="center" wrapText="1"/>
    </xf>
    <xf numFmtId="164" fontId="36" fillId="0" borderId="741" xfId="3" applyNumberFormat="1" applyFont="1" applyBorder="1" applyAlignment="1">
      <alignment vertical="center" wrapText="1"/>
    </xf>
    <xf numFmtId="164" fontId="36" fillId="0" borderId="758" xfId="3" applyNumberFormat="1" applyFont="1" applyBorder="1" applyAlignment="1">
      <alignment vertical="center" wrapText="1"/>
    </xf>
    <xf numFmtId="164" fontId="36" fillId="0" borderId="759" xfId="3" applyNumberFormat="1" applyFont="1" applyBorder="1" applyAlignment="1">
      <alignment vertical="center" wrapText="1"/>
    </xf>
    <xf numFmtId="164" fontId="36" fillId="0" borderId="22" xfId="3" applyNumberFormat="1" applyFont="1" applyBorder="1" applyAlignment="1">
      <alignment vertical="center" wrapText="1"/>
    </xf>
    <xf numFmtId="164" fontId="64" fillId="10" borderId="743" xfId="3" applyNumberFormat="1" applyFont="1" applyFill="1" applyBorder="1" applyAlignment="1">
      <alignment vertical="center" wrapText="1"/>
    </xf>
    <xf numFmtId="164" fontId="36" fillId="0" borderId="744" xfId="3" applyNumberFormat="1" applyFont="1" applyBorder="1" applyAlignment="1">
      <alignment vertical="center" wrapText="1"/>
    </xf>
    <xf numFmtId="164" fontId="36" fillId="0" borderId="24" xfId="3" applyNumberFormat="1" applyFont="1" applyBorder="1" applyAlignment="1">
      <alignment vertical="center" wrapText="1"/>
    </xf>
    <xf numFmtId="164" fontId="36" fillId="0" borderId="596" xfId="3" applyNumberFormat="1" applyFont="1" applyBorder="1" applyAlignment="1">
      <alignment vertical="center" wrapText="1"/>
    </xf>
    <xf numFmtId="164" fontId="36" fillId="0" borderId="689" xfId="3" applyNumberFormat="1" applyFont="1" applyBorder="1" applyAlignment="1">
      <alignment vertical="center" wrapText="1"/>
    </xf>
    <xf numFmtId="0" fontId="68" fillId="0" borderId="123" xfId="28" applyFont="1" applyBorder="1" applyAlignment="1">
      <alignment horizontal="left" vertical="center" wrapText="1" indent="1"/>
    </xf>
    <xf numFmtId="167" fontId="64" fillId="10" borderId="745" xfId="4" applyNumberFormat="1" applyFont="1" applyFill="1" applyBorder="1" applyAlignment="1">
      <alignment vertical="center"/>
    </xf>
    <xf numFmtId="0" fontId="63" fillId="0" borderId="127" xfId="28" applyFont="1" applyBorder="1" applyAlignment="1">
      <alignment horizontal="left" vertical="center" wrapText="1"/>
    </xf>
    <xf numFmtId="167" fontId="64" fillId="10" borderId="757" xfId="3" applyNumberFormat="1" applyFont="1" applyFill="1" applyBorder="1" applyAlignment="1">
      <alignment vertical="center"/>
    </xf>
    <xf numFmtId="167" fontId="36" fillId="0" borderId="754" xfId="3" applyNumberFormat="1" applyFont="1" applyBorder="1" applyAlignment="1">
      <alignment vertical="center"/>
    </xf>
    <xf numFmtId="167" fontId="36" fillId="0" borderId="755" xfId="3" applyNumberFormat="1" applyFont="1" applyBorder="1" applyAlignment="1">
      <alignment vertical="center"/>
    </xf>
    <xf numFmtId="167" fontId="36" fillId="0" borderId="756" xfId="3" applyNumberFormat="1" applyFont="1" applyBorder="1" applyAlignment="1">
      <alignment vertical="center"/>
    </xf>
    <xf numFmtId="167" fontId="36" fillId="0" borderId="693" xfId="3" applyNumberFormat="1" applyFont="1" applyBorder="1" applyAlignment="1">
      <alignment vertical="center"/>
    </xf>
    <xf numFmtId="164" fontId="53" fillId="0" borderId="758" xfId="28" applyNumberFormat="1" applyFont="1" applyBorder="1" applyAlignment="1">
      <alignment horizontal="right" vertical="center" wrapText="1"/>
    </xf>
    <xf numFmtId="164" fontId="53" fillId="0" borderId="759" xfId="28" applyNumberFormat="1" applyFont="1" applyBorder="1" applyAlignment="1">
      <alignment horizontal="right" vertical="center" wrapText="1"/>
    </xf>
    <xf numFmtId="164" fontId="53" fillId="0" borderId="22" xfId="28" applyNumberFormat="1" applyFont="1" applyBorder="1" applyAlignment="1">
      <alignment horizontal="right" vertical="center" wrapText="1"/>
    </xf>
    <xf numFmtId="167" fontId="64" fillId="10" borderId="743" xfId="3" applyNumberFormat="1" applyFont="1" applyFill="1" applyBorder="1" applyAlignment="1">
      <alignment vertical="center"/>
    </xf>
    <xf numFmtId="167" fontId="36" fillId="0" borderId="744" xfId="3" applyNumberFormat="1" applyFont="1" applyBorder="1" applyAlignment="1">
      <alignment vertical="center"/>
    </xf>
    <xf numFmtId="167" fontId="36" fillId="0" borderId="760" xfId="3" applyNumberFormat="1" applyFont="1" applyBorder="1" applyAlignment="1">
      <alignment vertical="center"/>
    </xf>
    <xf numFmtId="167" fontId="36" fillId="0" borderId="761" xfId="3" applyNumberFormat="1" applyFont="1" applyBorder="1" applyAlignment="1">
      <alignment vertical="center"/>
    </xf>
    <xf numFmtId="167" fontId="36" fillId="0" borderId="689" xfId="3" applyNumberFormat="1" applyFont="1" applyBorder="1" applyAlignment="1">
      <alignment vertical="center"/>
    </xf>
    <xf numFmtId="167" fontId="36" fillId="0" borderId="746" xfId="4" applyNumberFormat="1" applyFont="1" applyFill="1" applyBorder="1" applyAlignment="1">
      <alignment vertical="center"/>
    </xf>
    <xf numFmtId="167" fontId="36" fillId="0" borderId="0" xfId="4" applyNumberFormat="1" applyFont="1" applyFill="1" applyBorder="1" applyAlignment="1">
      <alignment vertical="center"/>
    </xf>
    <xf numFmtId="169" fontId="64" fillId="10" borderId="745" xfId="3" applyNumberFormat="1" applyFont="1" applyFill="1" applyBorder="1" applyAlignment="1">
      <alignment vertical="center"/>
    </xf>
    <xf numFmtId="169" fontId="36" fillId="0" borderId="746" xfId="3" applyNumberFormat="1" applyFont="1" applyBorder="1" applyAlignment="1">
      <alignment vertical="center"/>
    </xf>
    <xf numFmtId="169" fontId="36" fillId="0" borderId="0" xfId="3" applyNumberFormat="1" applyFont="1" applyAlignment="1">
      <alignment vertical="center"/>
    </xf>
    <xf numFmtId="169" fontId="36" fillId="0" borderId="747" xfId="3" applyNumberFormat="1" applyFont="1" applyBorder="1" applyAlignment="1">
      <alignment vertical="center"/>
    </xf>
    <xf numFmtId="169" fontId="36" fillId="0" borderId="748" xfId="3" applyNumberFormat="1" applyFont="1" applyBorder="1" applyAlignment="1">
      <alignment vertical="center"/>
    </xf>
    <xf numFmtId="0" fontId="69" fillId="0" borderId="127" xfId="28" applyFont="1" applyBorder="1" applyAlignment="1">
      <alignment horizontal="left" vertical="center" wrapText="1"/>
    </xf>
    <xf numFmtId="0" fontId="22" fillId="0" borderId="765" xfId="3" applyBorder="1"/>
    <xf numFmtId="0" fontId="24" fillId="6" borderId="766" xfId="30" applyFont="1" applyFill="1" applyBorder="1" applyAlignment="1">
      <alignment horizontal="left" vertical="center"/>
    </xf>
    <xf numFmtId="0" fontId="25" fillId="6" borderId="767" xfId="30" applyFont="1" applyFill="1" applyBorder="1" applyAlignment="1">
      <alignment horizontal="center" vertical="center"/>
    </xf>
    <xf numFmtId="0" fontId="38" fillId="0" borderId="771" xfId="30" applyFont="1" applyBorder="1" applyAlignment="1">
      <alignment horizontal="left" vertical="center"/>
    </xf>
    <xf numFmtId="0" fontId="24" fillId="0" borderId="767" xfId="31" applyNumberFormat="1" applyFont="1" applyBorder="1" applyAlignment="1">
      <alignment horizontal="right" vertical="center"/>
    </xf>
    <xf numFmtId="0" fontId="25" fillId="0" borderId="772" xfId="31" applyNumberFormat="1" applyFont="1" applyBorder="1" applyAlignment="1">
      <alignment horizontal="right" vertical="center"/>
    </xf>
    <xf numFmtId="0" fontId="25" fillId="0" borderId="773" xfId="31" applyNumberFormat="1" applyFont="1" applyBorder="1" applyAlignment="1">
      <alignment horizontal="right" vertical="center"/>
    </xf>
    <xf numFmtId="0" fontId="25" fillId="0" borderId="771" xfId="31" applyNumberFormat="1" applyFont="1" applyBorder="1" applyAlignment="1">
      <alignment horizontal="right" vertical="center"/>
    </xf>
    <xf numFmtId="0" fontId="25" fillId="0" borderId="774" xfId="31" applyNumberFormat="1" applyFont="1" applyBorder="1" applyAlignment="1">
      <alignment horizontal="right" vertical="center"/>
    </xf>
    <xf numFmtId="0" fontId="25" fillId="0" borderId="211" xfId="31" applyNumberFormat="1" applyFont="1" applyBorder="1" applyAlignment="1">
      <alignment vertical="center"/>
    </xf>
    <xf numFmtId="0" fontId="25" fillId="0" borderId="773" xfId="30" applyFont="1" applyBorder="1" applyAlignment="1">
      <alignment vertical="center"/>
    </xf>
    <xf numFmtId="0" fontId="15" fillId="0" borderId="775" xfId="3" applyFont="1" applyBorder="1" applyAlignment="1">
      <alignment vertical="center"/>
    </xf>
    <xf numFmtId="168" fontId="17" fillId="0" borderId="776" xfId="3" applyNumberFormat="1" applyFont="1" applyBorder="1" applyAlignment="1">
      <alignment horizontal="right" vertical="center"/>
    </xf>
    <xf numFmtId="168" fontId="17" fillId="0" borderId="777" xfId="3" applyNumberFormat="1" applyFont="1" applyBorder="1" applyAlignment="1">
      <alignment horizontal="right" vertical="center"/>
    </xf>
    <xf numFmtId="168" fontId="17" fillId="0" borderId="778" xfId="3" applyNumberFormat="1" applyFont="1" applyBorder="1" applyAlignment="1">
      <alignment horizontal="right" vertical="center"/>
    </xf>
    <xf numFmtId="168" fontId="17" fillId="0" borderId="779" xfId="3" applyNumberFormat="1" applyFont="1" applyBorder="1" applyAlignment="1">
      <alignment horizontal="right" vertical="center"/>
    </xf>
    <xf numFmtId="168" fontId="17" fillId="0" borderId="780" xfId="3" applyNumberFormat="1" applyFont="1" applyBorder="1" applyAlignment="1">
      <alignment horizontal="right" vertical="center"/>
    </xf>
    <xf numFmtId="164" fontId="17" fillId="0" borderId="781" xfId="3" quotePrefix="1" applyNumberFormat="1" applyFont="1" applyBorder="1" applyAlignment="1">
      <alignment horizontal="right" vertical="center"/>
    </xf>
    <xf numFmtId="164" fontId="17" fillId="0" borderId="778" xfId="3" applyNumberFormat="1" applyFont="1" applyBorder="1" applyAlignment="1">
      <alignment horizontal="right" vertical="center"/>
    </xf>
    <xf numFmtId="0" fontId="49" fillId="0" borderId="782" xfId="3" applyFont="1" applyBorder="1" applyAlignment="1">
      <alignment horizontal="left" vertical="center"/>
    </xf>
    <xf numFmtId="167" fontId="24" fillId="0" borderId="783" xfId="31" applyNumberFormat="1" applyFont="1" applyFill="1" applyBorder="1" applyAlignment="1">
      <alignment horizontal="right" vertical="center"/>
    </xf>
    <xf numFmtId="167" fontId="25" fillId="0" borderId="784" xfId="31" applyNumberFormat="1" applyFont="1" applyFill="1" applyBorder="1" applyAlignment="1">
      <alignment vertical="center"/>
    </xf>
    <xf numFmtId="167" fontId="25" fillId="0" borderId="481" xfId="31" applyNumberFormat="1" applyFont="1" applyFill="1" applyBorder="1" applyAlignment="1">
      <alignment vertical="center"/>
    </xf>
    <xf numFmtId="167" fontId="25" fillId="0" borderId="785" xfId="31" applyNumberFormat="1" applyFont="1" applyFill="1" applyBorder="1" applyAlignment="1">
      <alignment vertical="center"/>
    </xf>
    <xf numFmtId="167" fontId="25" fillId="0" borderId="786" xfId="31" applyNumberFormat="1" applyFont="1" applyFill="1" applyBorder="1" applyAlignment="1">
      <alignment vertical="center"/>
    </xf>
    <xf numFmtId="167" fontId="25" fillId="0" borderId="787" xfId="30" applyNumberFormat="1" applyFont="1" applyBorder="1" applyAlignment="1">
      <alignment vertical="center"/>
    </xf>
    <xf numFmtId="167" fontId="25" fillId="0" borderId="481" xfId="30" applyNumberFormat="1" applyFont="1" applyBorder="1" applyAlignment="1">
      <alignment vertical="center"/>
    </xf>
    <xf numFmtId="0" fontId="4" fillId="0" borderId="788" xfId="3" applyFont="1" applyBorder="1" applyAlignment="1">
      <alignment horizontal="left" vertical="center"/>
    </xf>
    <xf numFmtId="167" fontId="24" fillId="0" borderId="789" xfId="18" applyNumberFormat="1" applyFont="1" applyFill="1" applyBorder="1" applyAlignment="1">
      <alignment horizontal="right" vertical="center"/>
    </xf>
    <xf numFmtId="167" fontId="4" fillId="0" borderId="790" xfId="3" applyNumberFormat="1" applyFont="1" applyBorder="1" applyAlignment="1">
      <alignment vertical="center"/>
    </xf>
    <xf numFmtId="167" fontId="4" fillId="0" borderId="791" xfId="3" applyNumberFormat="1" applyFont="1" applyBorder="1" applyAlignment="1">
      <alignment vertical="center"/>
    </xf>
    <xf numFmtId="167" fontId="4" fillId="0" borderId="792" xfId="3" applyNumberFormat="1" applyFont="1" applyBorder="1" applyAlignment="1">
      <alignment vertical="center"/>
    </xf>
    <xf numFmtId="167" fontId="25" fillId="0" borderId="793" xfId="18" applyNumberFormat="1" applyFont="1" applyFill="1" applyBorder="1" applyAlignment="1">
      <alignment vertical="center"/>
    </xf>
    <xf numFmtId="167" fontId="25" fillId="0" borderId="794" xfId="18" applyNumberFormat="1" applyFont="1" applyFill="1" applyBorder="1" applyAlignment="1">
      <alignment vertical="center"/>
    </xf>
    <xf numFmtId="167" fontId="25" fillId="0" borderId="795" xfId="18" applyNumberFormat="1" applyFont="1" applyFill="1" applyBorder="1" applyAlignment="1">
      <alignment vertical="center"/>
    </xf>
    <xf numFmtId="167" fontId="25" fillId="0" borderId="796" xfId="18" applyNumberFormat="1" applyFont="1" applyFill="1" applyBorder="1" applyAlignment="1">
      <alignment vertical="center"/>
    </xf>
    <xf numFmtId="167" fontId="24" fillId="0" borderId="789" xfId="31" applyNumberFormat="1" applyFont="1" applyFill="1" applyBorder="1" applyAlignment="1">
      <alignment horizontal="right" vertical="center"/>
    </xf>
    <xf numFmtId="167" fontId="25" fillId="0" borderId="797" xfId="31" applyNumberFormat="1" applyFont="1" applyFill="1" applyBorder="1" applyAlignment="1">
      <alignment vertical="center"/>
    </xf>
    <xf numFmtId="187" fontId="25" fillId="0" borderId="794" xfId="4" applyNumberFormat="1" applyFont="1" applyFill="1" applyBorder="1" applyAlignment="1">
      <alignment vertical="center"/>
    </xf>
    <xf numFmtId="167" fontId="25" fillId="0" borderId="794" xfId="31" applyNumberFormat="1" applyFont="1" applyFill="1" applyBorder="1" applyAlignment="1">
      <alignment vertical="center"/>
    </xf>
    <xf numFmtId="167" fontId="25" fillId="0" borderId="798" xfId="31" applyNumberFormat="1" applyFont="1" applyFill="1" applyBorder="1" applyAlignment="1">
      <alignment vertical="center"/>
    </xf>
    <xf numFmtId="187" fontId="25" fillId="0" borderId="796" xfId="4" applyNumberFormat="1" applyFont="1" applyFill="1" applyBorder="1" applyAlignment="1">
      <alignment vertical="center"/>
    </xf>
    <xf numFmtId="187" fontId="25" fillId="0" borderId="795" xfId="4" applyNumberFormat="1" applyFont="1" applyFill="1" applyBorder="1" applyAlignment="1">
      <alignment vertical="center"/>
    </xf>
    <xf numFmtId="167" fontId="25" fillId="0" borderId="796" xfId="31" applyNumberFormat="1" applyFont="1" applyFill="1" applyBorder="1" applyAlignment="1">
      <alignment vertical="center"/>
    </xf>
    <xf numFmtId="185" fontId="24" fillId="0" borderId="789" xfId="1" applyNumberFormat="1" applyFont="1" applyFill="1" applyBorder="1" applyAlignment="1">
      <alignment horizontal="right" vertical="center"/>
    </xf>
    <xf numFmtId="185" fontId="25" fillId="0" borderId="796" xfId="1" applyNumberFormat="1" applyFont="1" applyFill="1" applyBorder="1" applyAlignment="1">
      <alignment vertical="center"/>
    </xf>
    <xf numFmtId="185" fontId="25" fillId="0" borderId="794" xfId="1" applyNumberFormat="1" applyFont="1" applyFill="1" applyBorder="1" applyAlignment="1">
      <alignment vertical="center"/>
    </xf>
    <xf numFmtId="185" fontId="25" fillId="0" borderId="795" xfId="1" applyNumberFormat="1" applyFont="1" applyFill="1" applyBorder="1" applyAlignment="1">
      <alignment vertical="center"/>
    </xf>
    <xf numFmtId="0" fontId="4" fillId="0" borderId="799" xfId="3" applyFont="1" applyBorder="1" applyAlignment="1">
      <alignment horizontal="left" vertical="center" indent="1"/>
    </xf>
    <xf numFmtId="167" fontId="25" fillId="0" borderId="795" xfId="31" applyNumberFormat="1" applyFont="1" applyFill="1" applyBorder="1" applyAlignment="1">
      <alignment vertical="center"/>
    </xf>
    <xf numFmtId="0" fontId="49" fillId="0" borderId="192" xfId="3" applyFont="1" applyBorder="1" applyAlignment="1">
      <alignment horizontal="left" vertical="center"/>
    </xf>
    <xf numFmtId="167" fontId="4" fillId="0" borderId="800" xfId="3" applyNumberFormat="1" applyFont="1" applyBorder="1" applyAlignment="1">
      <alignment vertical="center"/>
    </xf>
    <xf numFmtId="167" fontId="4" fillId="0" borderId="801" xfId="3" applyNumberFormat="1" applyFont="1" applyBorder="1" applyAlignment="1">
      <alignment vertical="center"/>
    </xf>
    <xf numFmtId="167" fontId="4" fillId="0" borderId="802" xfId="3" applyNumberFormat="1" applyFont="1" applyBorder="1" applyAlignment="1">
      <alignment vertical="center"/>
    </xf>
    <xf numFmtId="0" fontId="4" fillId="0" borderId="788" xfId="3" applyFont="1" applyBorder="1" applyAlignment="1">
      <alignment horizontal="left" vertical="center" indent="1"/>
    </xf>
    <xf numFmtId="168" fontId="17" fillId="0" borderId="781" xfId="3" applyNumberFormat="1" applyFont="1" applyBorder="1" applyAlignment="1">
      <alignment horizontal="right" vertical="center"/>
    </xf>
    <xf numFmtId="167" fontId="25" fillId="0" borderId="803" xfId="31" applyNumberFormat="1" applyFont="1" applyFill="1" applyBorder="1" applyAlignment="1">
      <alignment vertical="center"/>
    </xf>
    <xf numFmtId="164" fontId="17" fillId="0" borderId="781" xfId="3" applyNumberFormat="1" applyFont="1" applyBorder="1" applyAlignment="1">
      <alignment horizontal="right" vertical="center"/>
    </xf>
    <xf numFmtId="164" fontId="17" fillId="0" borderId="780" xfId="3" applyNumberFormat="1" applyFont="1" applyBorder="1" applyAlignment="1">
      <alignment horizontal="right" vertical="center"/>
    </xf>
    <xf numFmtId="167" fontId="25" fillId="0" borderId="787" xfId="31" applyNumberFormat="1" applyFont="1" applyFill="1" applyBorder="1" applyAlignment="1">
      <alignment vertical="center"/>
    </xf>
    <xf numFmtId="167" fontId="25" fillId="0" borderId="797" xfId="18" applyNumberFormat="1" applyFont="1" applyFill="1" applyBorder="1" applyAlignment="1">
      <alignment vertical="center"/>
    </xf>
    <xf numFmtId="167" fontId="25" fillId="0" borderId="798" xfId="18" applyNumberFormat="1" applyFont="1" applyFill="1" applyBorder="1" applyAlignment="1">
      <alignment vertical="center"/>
    </xf>
    <xf numFmtId="185" fontId="25" fillId="0" borderId="797" xfId="1" applyNumberFormat="1" applyFont="1" applyFill="1" applyBorder="1" applyAlignment="1">
      <alignment vertical="center"/>
    </xf>
    <xf numFmtId="185" fontId="25" fillId="0" borderId="804" xfId="1" applyNumberFormat="1" applyFont="1" applyFill="1" applyBorder="1" applyAlignment="1">
      <alignment vertical="center"/>
    </xf>
    <xf numFmtId="185" fontId="25" fillId="0" borderId="422" xfId="1" applyNumberFormat="1" applyFont="1" applyFill="1" applyBorder="1" applyAlignment="1">
      <alignment vertical="center"/>
    </xf>
    <xf numFmtId="0" fontId="4" fillId="0" borderId="805" xfId="3" applyFont="1" applyBorder="1" applyAlignment="1">
      <alignment horizontal="left" vertical="center"/>
    </xf>
    <xf numFmtId="185" fontId="24" fillId="0" borderId="806" xfId="1" applyNumberFormat="1" applyFont="1" applyFill="1" applyBorder="1" applyAlignment="1">
      <alignment horizontal="right" vertical="center"/>
    </xf>
    <xf numFmtId="185" fontId="25" fillId="0" borderId="807" xfId="1" applyNumberFormat="1" applyFont="1" applyFill="1" applyBorder="1" applyAlignment="1">
      <alignment vertical="center"/>
    </xf>
    <xf numFmtId="185" fontId="25" fillId="0" borderId="808" xfId="1" applyNumberFormat="1" applyFont="1" applyFill="1" applyBorder="1" applyAlignment="1">
      <alignment vertical="center"/>
    </xf>
    <xf numFmtId="185" fontId="25" fillId="0" borderId="809" xfId="1" applyNumberFormat="1" applyFont="1" applyFill="1" applyBorder="1" applyAlignment="1">
      <alignment vertical="center"/>
    </xf>
    <xf numFmtId="185" fontId="25" fillId="0" borderId="810" xfId="1" applyNumberFormat="1" applyFont="1" applyFill="1" applyBorder="1" applyAlignment="1">
      <alignment vertical="center"/>
    </xf>
    <xf numFmtId="185" fontId="25" fillId="0" borderId="811" xfId="1" applyNumberFormat="1" applyFont="1" applyFill="1" applyBorder="1" applyAlignment="1">
      <alignment vertical="center"/>
    </xf>
    <xf numFmtId="0" fontId="24" fillId="6" borderId="814" xfId="30" applyFont="1" applyFill="1" applyBorder="1" applyAlignment="1">
      <alignment horizontal="left" vertical="center"/>
    </xf>
    <xf numFmtId="0" fontId="25" fillId="6" borderId="815" xfId="30" applyFont="1" applyFill="1" applyBorder="1" applyAlignment="1">
      <alignment horizontal="center" vertical="center"/>
    </xf>
    <xf numFmtId="0" fontId="38" fillId="0" borderId="819" xfId="30" applyFont="1" applyBorder="1" applyAlignment="1">
      <alignment horizontal="left" vertical="center"/>
    </xf>
    <xf numFmtId="0" fontId="24" fillId="0" borderId="815" xfId="31" applyNumberFormat="1" applyFont="1" applyBorder="1" applyAlignment="1">
      <alignment horizontal="right" vertical="center"/>
    </xf>
    <xf numFmtId="0" fontId="25" fillId="0" borderId="820" xfId="31" applyNumberFormat="1" applyFont="1" applyBorder="1" applyAlignment="1">
      <alignment horizontal="right" vertical="center"/>
    </xf>
    <xf numFmtId="0" fontId="25" fillId="0" borderId="821" xfId="31" applyNumberFormat="1" applyFont="1" applyBorder="1" applyAlignment="1">
      <alignment horizontal="right" vertical="center"/>
    </xf>
    <xf numFmtId="0" fontId="25" fillId="0" borderId="819" xfId="31" applyNumberFormat="1" applyFont="1" applyBorder="1" applyAlignment="1">
      <alignment horizontal="right" vertical="center"/>
    </xf>
    <xf numFmtId="168" fontId="25" fillId="0" borderId="820" xfId="31" applyNumberFormat="1" applyFont="1" applyBorder="1" applyAlignment="1">
      <alignment horizontal="right" vertical="center"/>
    </xf>
    <xf numFmtId="0" fontId="25" fillId="0" borderId="822" xfId="31" applyNumberFormat="1" applyFont="1" applyBorder="1" applyAlignment="1">
      <alignment horizontal="right" vertical="center"/>
    </xf>
    <xf numFmtId="0" fontId="25" fillId="0" borderId="94" xfId="31" applyNumberFormat="1" applyFont="1" applyBorder="1" applyAlignment="1">
      <alignment vertical="center"/>
    </xf>
    <xf numFmtId="0" fontId="25" fillId="0" borderId="821" xfId="30" applyFont="1" applyBorder="1" applyAlignment="1">
      <alignment vertical="center"/>
    </xf>
    <xf numFmtId="168" fontId="17" fillId="0" borderId="823" xfId="3" applyNumberFormat="1" applyFont="1" applyBorder="1" applyAlignment="1">
      <alignment horizontal="right" vertical="center"/>
    </xf>
    <xf numFmtId="164" fontId="17" fillId="0" borderId="779" xfId="3" applyNumberFormat="1" applyFont="1" applyBorder="1" applyAlignment="1">
      <alignment horizontal="right" vertical="center"/>
    </xf>
    <xf numFmtId="0" fontId="4" fillId="0" borderId="824" xfId="3" applyFont="1" applyBorder="1" applyAlignment="1">
      <alignment horizontal="left" vertical="center"/>
    </xf>
    <xf numFmtId="167" fontId="25" fillId="0" borderId="825" xfId="18" applyNumberFormat="1" applyFont="1" applyFill="1" applyBorder="1" applyAlignment="1">
      <alignment vertical="center"/>
    </xf>
    <xf numFmtId="167" fontId="25" fillId="0" borderId="826" xfId="18" applyNumberFormat="1" applyFont="1" applyFill="1" applyBorder="1" applyAlignment="1">
      <alignment vertical="center"/>
    </xf>
    <xf numFmtId="167" fontId="25" fillId="0" borderId="827" xfId="18" applyNumberFormat="1" applyFont="1" applyFill="1" applyBorder="1" applyAlignment="1">
      <alignment vertical="center"/>
    </xf>
    <xf numFmtId="167" fontId="25" fillId="0" borderId="825" xfId="31" applyNumberFormat="1" applyFont="1" applyFill="1" applyBorder="1" applyAlignment="1">
      <alignment vertical="center"/>
    </xf>
    <xf numFmtId="167" fontId="25" fillId="0" borderId="826" xfId="31" applyNumberFormat="1" applyFont="1" applyFill="1" applyBorder="1" applyAlignment="1">
      <alignment vertical="center"/>
    </xf>
    <xf numFmtId="167" fontId="25" fillId="0" borderId="827" xfId="31" applyNumberFormat="1" applyFont="1" applyFill="1" applyBorder="1" applyAlignment="1">
      <alignment vertical="center"/>
    </xf>
    <xf numFmtId="0" fontId="4" fillId="0" borderId="824" xfId="3" applyFont="1" applyBorder="1" applyAlignment="1">
      <alignment horizontal="left" vertical="center" indent="1"/>
    </xf>
    <xf numFmtId="0" fontId="49" fillId="0" borderId="824" xfId="3" applyFont="1" applyBorder="1" applyAlignment="1">
      <alignment horizontal="left" vertical="center"/>
    </xf>
    <xf numFmtId="0" fontId="25" fillId="0" borderId="824" xfId="3" applyFont="1" applyBorder="1" applyAlignment="1">
      <alignment horizontal="left" vertical="center"/>
    </xf>
    <xf numFmtId="169" fontId="24" fillId="0" borderId="789" xfId="31" applyNumberFormat="1" applyFont="1" applyFill="1" applyBorder="1" applyAlignment="1">
      <alignment horizontal="right" vertical="center"/>
    </xf>
    <xf numFmtId="165" fontId="25" fillId="0" borderId="825" xfId="4" applyFont="1" applyFill="1" applyBorder="1" applyAlignment="1">
      <alignment vertical="center"/>
    </xf>
    <xf numFmtId="169" fontId="25" fillId="0" borderId="826" xfId="31" applyNumberFormat="1" applyFont="1" applyFill="1" applyBorder="1" applyAlignment="1">
      <alignment vertical="center"/>
    </xf>
    <xf numFmtId="165" fontId="25" fillId="0" borderId="827" xfId="4" applyFont="1" applyFill="1" applyBorder="1" applyAlignment="1">
      <alignment vertical="center"/>
    </xf>
    <xf numFmtId="165" fontId="25" fillId="0" borderId="826" xfId="4" applyFont="1" applyFill="1" applyBorder="1" applyAlignment="1">
      <alignment vertical="center"/>
    </xf>
    <xf numFmtId="167" fontId="25" fillId="0" borderId="828" xfId="31" applyNumberFormat="1" applyFont="1" applyFill="1" applyBorder="1" applyAlignment="1">
      <alignment vertical="center"/>
    </xf>
    <xf numFmtId="167" fontId="25" fillId="0" borderId="793" xfId="31" applyNumberFormat="1" applyFont="1" applyFill="1" applyBorder="1" applyAlignment="1">
      <alignment vertical="center"/>
    </xf>
    <xf numFmtId="169" fontId="25" fillId="0" borderId="825" xfId="31" applyNumberFormat="1" applyFont="1" applyFill="1" applyBorder="1" applyAlignment="1">
      <alignment vertical="center"/>
    </xf>
    <xf numFmtId="169" fontId="25" fillId="0" borderId="827" xfId="31" applyNumberFormat="1" applyFont="1" applyFill="1" applyBorder="1" applyAlignment="1">
      <alignment vertical="center"/>
    </xf>
    <xf numFmtId="0" fontId="4" fillId="0" borderId="192" xfId="3" applyFont="1" applyBorder="1" applyAlignment="1">
      <alignment horizontal="left" vertical="center" indent="1"/>
    </xf>
    <xf numFmtId="167" fontId="25" fillId="0" borderId="828" xfId="18" applyNumberFormat="1" applyFont="1" applyFill="1" applyBorder="1" applyAlignment="1">
      <alignment vertical="center"/>
    </xf>
    <xf numFmtId="0" fontId="22" fillId="0" borderId="829" xfId="3" applyBorder="1"/>
    <xf numFmtId="0" fontId="24" fillId="6" borderId="831" xfId="30" applyFont="1" applyFill="1" applyBorder="1" applyAlignment="1">
      <alignment horizontal="left" vertical="center"/>
    </xf>
    <xf numFmtId="0" fontId="25" fillId="6" borderId="175" xfId="30" applyFont="1" applyFill="1" applyBorder="1" applyAlignment="1">
      <alignment horizontal="center" vertical="center"/>
    </xf>
    <xf numFmtId="0" fontId="38" fillId="0" borderId="835" xfId="30" applyFont="1" applyBorder="1" applyAlignment="1">
      <alignment horizontal="left" vertical="center"/>
    </xf>
    <xf numFmtId="0" fontId="24" fillId="0" borderId="175" xfId="31" applyNumberFormat="1" applyFont="1" applyBorder="1" applyAlignment="1">
      <alignment horizontal="right" vertical="center"/>
    </xf>
    <xf numFmtId="0" fontId="25" fillId="0" borderId="836" xfId="31" applyNumberFormat="1" applyFont="1" applyBorder="1" applyAlignment="1">
      <alignment horizontal="right" vertical="center"/>
    </xf>
    <xf numFmtId="0" fontId="25" fillId="0" borderId="837" xfId="31" applyNumberFormat="1" applyFont="1" applyBorder="1" applyAlignment="1">
      <alignment horizontal="right" vertical="center"/>
    </xf>
    <xf numFmtId="0" fontId="25" fillId="0" borderId="835" xfId="31" applyNumberFormat="1" applyFont="1" applyBorder="1" applyAlignment="1">
      <alignment horizontal="right" vertical="center"/>
    </xf>
    <xf numFmtId="168" fontId="25" fillId="0" borderId="836" xfId="31" applyNumberFormat="1" applyFont="1" applyBorder="1" applyAlignment="1">
      <alignment horizontal="right" vertical="center"/>
    </xf>
    <xf numFmtId="0" fontId="25" fillId="0" borderId="838" xfId="31" applyNumberFormat="1" applyFont="1" applyBorder="1" applyAlignment="1">
      <alignment horizontal="right" vertical="center"/>
    </xf>
    <xf numFmtId="0" fontId="25" fillId="0" borderId="837" xfId="31" applyNumberFormat="1" applyFont="1" applyBorder="1" applyAlignment="1">
      <alignment vertical="center"/>
    </xf>
    <xf numFmtId="0" fontId="25" fillId="0" borderId="837" xfId="30" applyFont="1" applyBorder="1" applyAlignment="1">
      <alignment vertical="center"/>
    </xf>
    <xf numFmtId="168" fontId="17" fillId="0" borderId="839" xfId="3" applyNumberFormat="1" applyFont="1" applyBorder="1" applyAlignment="1">
      <alignment horizontal="right" vertical="center"/>
    </xf>
    <xf numFmtId="168" fontId="17" fillId="0" borderId="840" xfId="3" applyNumberFormat="1" applyFont="1" applyBorder="1" applyAlignment="1">
      <alignment horizontal="right" vertical="center"/>
    </xf>
    <xf numFmtId="164" fontId="17" fillId="0" borderId="778" xfId="3" quotePrefix="1" applyNumberFormat="1" applyFont="1" applyBorder="1" applyAlignment="1">
      <alignment horizontal="right" vertical="center"/>
    </xf>
    <xf numFmtId="167" fontId="24" fillId="0" borderId="841" xfId="31" applyNumberFormat="1" applyFont="1" applyFill="1" applyBorder="1" applyAlignment="1">
      <alignment horizontal="right" vertical="center"/>
    </xf>
    <xf numFmtId="0" fontId="4" fillId="0" borderId="842" xfId="3" applyFont="1" applyBorder="1" applyAlignment="1">
      <alignment horizontal="left" vertical="center"/>
    </xf>
    <xf numFmtId="167" fontId="24" fillId="0" borderId="843" xfId="4" applyNumberFormat="1" applyFont="1" applyFill="1" applyBorder="1" applyAlignment="1">
      <alignment horizontal="right" vertical="center"/>
    </xf>
    <xf numFmtId="167" fontId="25" fillId="0" borderId="844" xfId="4" applyNumberFormat="1" applyFont="1" applyFill="1" applyBorder="1" applyAlignment="1">
      <alignment vertical="center"/>
    </xf>
    <xf numFmtId="167" fontId="25" fillId="0" borderId="845" xfId="4" applyNumberFormat="1" applyFont="1" applyFill="1" applyBorder="1" applyAlignment="1">
      <alignment vertical="center"/>
    </xf>
    <xf numFmtId="167" fontId="25" fillId="0" borderId="846" xfId="4" applyNumberFormat="1" applyFont="1" applyFill="1" applyBorder="1" applyAlignment="1">
      <alignment vertical="center"/>
    </xf>
    <xf numFmtId="167" fontId="25" fillId="0" borderId="847" xfId="4" applyNumberFormat="1" applyFont="1" applyFill="1" applyBorder="1" applyAlignment="1">
      <alignment vertical="center"/>
    </xf>
    <xf numFmtId="167" fontId="24" fillId="0" borderId="843" xfId="31" applyNumberFormat="1" applyFont="1" applyFill="1" applyBorder="1" applyAlignment="1">
      <alignment horizontal="right" vertical="center"/>
    </xf>
    <xf numFmtId="167" fontId="25" fillId="0" borderId="844" xfId="31" applyNumberFormat="1" applyFont="1" applyFill="1" applyBorder="1" applyAlignment="1">
      <alignment vertical="center"/>
    </xf>
    <xf numFmtId="167" fontId="25" fillId="0" borderId="845" xfId="31" applyNumberFormat="1" applyFont="1" applyFill="1" applyBorder="1" applyAlignment="1">
      <alignment vertical="center"/>
    </xf>
    <xf numFmtId="167" fontId="25" fillId="0" borderId="846" xfId="31" applyNumberFormat="1" applyFont="1" applyFill="1" applyBorder="1" applyAlignment="1">
      <alignment vertical="center"/>
    </xf>
    <xf numFmtId="167" fontId="25" fillId="0" borderId="847" xfId="31" applyNumberFormat="1" applyFont="1" applyFill="1" applyBorder="1" applyAlignment="1">
      <alignment vertical="center"/>
    </xf>
    <xf numFmtId="0" fontId="4" fillId="0" borderId="842" xfId="3" applyFont="1" applyBorder="1" applyAlignment="1">
      <alignment horizontal="left" vertical="center" indent="1"/>
    </xf>
    <xf numFmtId="0" fontId="49" fillId="0" borderId="842" xfId="3" applyFont="1" applyBorder="1" applyAlignment="1">
      <alignment horizontal="left" vertical="center"/>
    </xf>
    <xf numFmtId="167" fontId="25" fillId="0" borderId="844" xfId="30" applyNumberFormat="1" applyFont="1" applyBorder="1" applyAlignment="1">
      <alignment vertical="center"/>
    </xf>
    <xf numFmtId="167" fontId="25" fillId="0" borderId="845" xfId="30" applyNumberFormat="1" applyFont="1" applyBorder="1" applyAlignment="1">
      <alignment vertical="center"/>
    </xf>
    <xf numFmtId="169" fontId="24" fillId="0" borderId="843" xfId="31" applyNumberFormat="1" applyFont="1" applyFill="1" applyBorder="1" applyAlignment="1">
      <alignment horizontal="right" vertical="center"/>
    </xf>
    <xf numFmtId="169" fontId="25" fillId="0" borderId="844" xfId="31" applyNumberFormat="1" applyFont="1" applyFill="1" applyBorder="1" applyAlignment="1">
      <alignment vertical="center"/>
    </xf>
    <xf numFmtId="169" fontId="25" fillId="0" borderId="845" xfId="31" applyNumberFormat="1" applyFont="1" applyFill="1" applyBorder="1" applyAlignment="1">
      <alignment vertical="center"/>
    </xf>
    <xf numFmtId="169" fontId="25" fillId="0" borderId="846" xfId="31" applyNumberFormat="1" applyFont="1" applyFill="1" applyBorder="1" applyAlignment="1">
      <alignment vertical="center"/>
    </xf>
    <xf numFmtId="169" fontId="25" fillId="0" borderId="847" xfId="31" applyNumberFormat="1" applyFont="1" applyFill="1" applyBorder="1" applyAlignment="1">
      <alignment vertical="center"/>
    </xf>
    <xf numFmtId="0" fontId="49" fillId="0" borderId="848" xfId="3" applyFont="1" applyBorder="1" applyAlignment="1">
      <alignment horizontal="left" vertical="center" indent="2"/>
    </xf>
    <xf numFmtId="164" fontId="49" fillId="0" borderId="849" xfId="3" applyNumberFormat="1" applyFont="1" applyBorder="1" applyAlignment="1">
      <alignment horizontal="right" vertical="center"/>
    </xf>
    <xf numFmtId="164" fontId="4" fillId="0" borderId="850" xfId="3" applyNumberFormat="1" applyFont="1" applyBorder="1" applyAlignment="1">
      <alignment vertical="center"/>
    </xf>
    <xf numFmtId="164" fontId="4" fillId="0" borderId="542" xfId="3" applyNumberFormat="1" applyFont="1" applyBorder="1" applyAlignment="1">
      <alignment vertical="center"/>
    </xf>
    <xf numFmtId="164" fontId="4" fillId="0" borderId="849" xfId="3" applyNumberFormat="1" applyFont="1" applyBorder="1" applyAlignment="1">
      <alignment vertical="center"/>
    </xf>
    <xf numFmtId="0" fontId="15" fillId="0" borderId="851" xfId="3" applyFont="1" applyBorder="1" applyAlignment="1">
      <alignment vertical="center"/>
    </xf>
    <xf numFmtId="168" fontId="18" fillId="0" borderId="852" xfId="3" applyNumberFormat="1" applyFont="1" applyBorder="1" applyAlignment="1">
      <alignment horizontal="right" vertical="center"/>
    </xf>
    <xf numFmtId="168" fontId="17" fillId="0" borderId="853" xfId="3" applyNumberFormat="1" applyFont="1" applyBorder="1" applyAlignment="1">
      <alignment horizontal="right" vertical="center"/>
    </xf>
    <xf numFmtId="168" fontId="17" fillId="0" borderId="854" xfId="3" applyNumberFormat="1" applyFont="1" applyBorder="1" applyAlignment="1">
      <alignment horizontal="right" vertical="center"/>
    </xf>
    <xf numFmtId="168" fontId="17" fillId="0" borderId="855" xfId="3" applyNumberFormat="1" applyFont="1" applyBorder="1" applyAlignment="1">
      <alignment horizontal="right" vertical="center"/>
    </xf>
    <xf numFmtId="164" fontId="17" fillId="0" borderId="853" xfId="3" quotePrefix="1" applyNumberFormat="1" applyFont="1" applyBorder="1" applyAlignment="1">
      <alignment horizontal="right" vertical="center"/>
    </xf>
    <xf numFmtId="164" fontId="17" fillId="0" borderId="854" xfId="3" applyNumberFormat="1" applyFont="1" applyBorder="1" applyAlignment="1">
      <alignment horizontal="right" vertical="center"/>
    </xf>
    <xf numFmtId="164" fontId="17" fillId="0" borderId="856" xfId="3" applyNumberFormat="1" applyFont="1" applyBorder="1" applyAlignment="1">
      <alignment horizontal="right" vertical="center"/>
    </xf>
    <xf numFmtId="164" fontId="17" fillId="0" borderId="854" xfId="3" quotePrefix="1" applyNumberFormat="1" applyFont="1" applyBorder="1" applyAlignment="1">
      <alignment horizontal="right" vertical="center"/>
    </xf>
    <xf numFmtId="167" fontId="24" fillId="0" borderId="785" xfId="31" applyNumberFormat="1" applyFont="1" applyFill="1" applyBorder="1" applyAlignment="1">
      <alignment horizontal="right" vertical="center"/>
    </xf>
    <xf numFmtId="0" fontId="24" fillId="0" borderId="857" xfId="3" applyFont="1" applyBorder="1" applyAlignment="1">
      <alignment horizontal="left" vertical="center"/>
    </xf>
    <xf numFmtId="169" fontId="24" fillId="0" borderId="849" xfId="31" applyNumberFormat="1" applyFont="1" applyFill="1" applyBorder="1" applyAlignment="1">
      <alignment horizontal="right" vertical="center"/>
    </xf>
    <xf numFmtId="169" fontId="25" fillId="0" borderId="858" xfId="4" applyNumberFormat="1" applyFont="1" applyFill="1" applyBorder="1" applyAlignment="1">
      <alignment vertical="center"/>
    </xf>
    <xf numFmtId="169" fontId="25" fillId="0" borderId="859" xfId="4" applyNumberFormat="1" applyFont="1" applyFill="1" applyBorder="1" applyAlignment="1">
      <alignment vertical="center"/>
    </xf>
    <xf numFmtId="169" fontId="25" fillId="0" borderId="860" xfId="4" applyNumberFormat="1" applyFont="1" applyFill="1" applyBorder="1" applyAlignment="1">
      <alignment vertical="center"/>
    </xf>
    <xf numFmtId="169" fontId="25" fillId="0" borderId="857" xfId="4" applyNumberFormat="1" applyFont="1" applyFill="1" applyBorder="1" applyAlignment="1">
      <alignment vertical="center"/>
    </xf>
    <xf numFmtId="0" fontId="1" fillId="0" borderId="57" xfId="30" applyBorder="1"/>
    <xf numFmtId="184" fontId="53" fillId="0" borderId="22" xfId="28" quotePrefix="1" applyNumberFormat="1" applyFont="1" applyBorder="1" applyAlignment="1">
      <alignment horizontal="right" vertical="center" wrapText="1"/>
    </xf>
    <xf numFmtId="164" fontId="64" fillId="0" borderId="741" xfId="3" applyNumberFormat="1" applyFont="1" applyBorder="1" applyAlignment="1">
      <alignment vertical="center"/>
    </xf>
    <xf numFmtId="167" fontId="36" fillId="0" borderId="762" xfId="29" applyNumberFormat="1" applyFont="1" applyFill="1" applyBorder="1" applyAlignment="1">
      <alignment vertical="center"/>
    </xf>
    <xf numFmtId="167" fontId="36" fillId="0" borderId="749" xfId="29" applyNumberFormat="1" applyFont="1" applyFill="1" applyBorder="1" applyAlignment="1">
      <alignment vertical="center"/>
    </xf>
    <xf numFmtId="169" fontId="36" fillId="0" borderId="749" xfId="5" applyNumberFormat="1" applyFont="1" applyBorder="1" applyAlignment="1">
      <alignment vertical="center"/>
    </xf>
    <xf numFmtId="164" fontId="64" fillId="0" borderId="754" xfId="3" applyNumberFormat="1" applyFont="1" applyBorder="1" applyAlignment="1">
      <alignment vertical="center" wrapText="1"/>
    </xf>
    <xf numFmtId="164" fontId="64" fillId="0" borderId="741" xfId="3" applyNumberFormat="1" applyFont="1" applyBorder="1" applyAlignment="1">
      <alignment vertical="center" wrapText="1"/>
    </xf>
    <xf numFmtId="164" fontId="64" fillId="0" borderId="744" xfId="3" applyNumberFormat="1" applyFont="1" applyBorder="1" applyAlignment="1">
      <alignment vertical="center" wrapText="1"/>
    </xf>
    <xf numFmtId="167" fontId="36" fillId="0" borderId="749" xfId="29" quotePrefix="1" applyNumberFormat="1" applyFont="1" applyFill="1" applyBorder="1" applyAlignment="1">
      <alignment vertical="center"/>
    </xf>
    <xf numFmtId="167" fontId="64" fillId="0" borderId="754" xfId="3" applyNumberFormat="1" applyFont="1" applyBorder="1" applyAlignment="1">
      <alignment vertical="center"/>
    </xf>
    <xf numFmtId="167" fontId="36" fillId="0" borderId="762" xfId="5" applyNumberFormat="1" applyFont="1" applyBorder="1" applyAlignment="1">
      <alignment vertical="center"/>
    </xf>
    <xf numFmtId="167" fontId="36" fillId="0" borderId="862" xfId="5" applyNumberFormat="1" applyFont="1" applyBorder="1" applyAlignment="1">
      <alignment vertical="center"/>
    </xf>
    <xf numFmtId="184" fontId="36" fillId="0" borderId="861" xfId="28" quotePrefix="1" applyNumberFormat="1" applyFont="1" applyBorder="1" applyAlignment="1">
      <alignment horizontal="right" vertical="center" wrapText="1"/>
    </xf>
    <xf numFmtId="164" fontId="36" fillId="0" borderId="657" xfId="28" applyNumberFormat="1" applyFont="1" applyBorder="1" applyAlignment="1">
      <alignment horizontal="right" vertical="center" wrapText="1"/>
    </xf>
    <xf numFmtId="167" fontId="36" fillId="0" borderId="863" xfId="29" applyNumberFormat="1" applyFont="1" applyBorder="1" applyAlignment="1">
      <alignment vertical="center"/>
    </xf>
    <xf numFmtId="167" fontId="36" fillId="0" borderId="0" xfId="29" applyNumberFormat="1" applyFont="1" applyBorder="1" applyAlignment="1">
      <alignment vertical="center"/>
    </xf>
    <xf numFmtId="169" fontId="36" fillId="0" borderId="0" xfId="5" applyNumberFormat="1" applyFont="1" applyBorder="1" applyAlignment="1">
      <alignment vertical="center"/>
    </xf>
    <xf numFmtId="164" fontId="36" fillId="0" borderId="348" xfId="3" applyNumberFormat="1" applyFont="1" applyBorder="1" applyAlignment="1">
      <alignment vertical="center"/>
    </xf>
    <xf numFmtId="164" fontId="36" fillId="0" borderId="657" xfId="3" applyNumberFormat="1" applyFont="1" applyBorder="1" applyAlignment="1">
      <alignment vertical="center" wrapText="1"/>
    </xf>
    <xf numFmtId="167" fontId="36" fillId="0" borderId="348" xfId="3" applyNumberFormat="1" applyFont="1" applyBorder="1" applyAlignment="1">
      <alignment vertical="center"/>
    </xf>
    <xf numFmtId="167" fontId="36" fillId="0" borderId="864" xfId="29" applyNumberFormat="1" applyFont="1" applyBorder="1" applyAlignment="1">
      <alignment vertical="center"/>
    </xf>
    <xf numFmtId="167" fontId="36" fillId="0" borderId="348" xfId="5"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horizontal="right"/>
    </xf>
    <xf numFmtId="0" fontId="12" fillId="0" borderId="0" xfId="2" applyFont="1" applyBorder="1" applyAlignment="1">
      <alignment horizontal="right" vertical="center"/>
    </xf>
    <xf numFmtId="0" fontId="20" fillId="0" borderId="0" xfId="0" applyFont="1" applyAlignment="1">
      <alignment horizontal="left" vertical="top" wrapText="1"/>
    </xf>
    <xf numFmtId="0" fontId="25" fillId="0" borderId="0" xfId="3" applyFont="1" applyAlignment="1">
      <alignment horizontal="left" vertical="top" wrapText="1"/>
    </xf>
    <xf numFmtId="0" fontId="23" fillId="2" borderId="0" xfId="3" applyFont="1" applyFill="1" applyAlignment="1">
      <alignment horizontal="left" vertical="center"/>
    </xf>
    <xf numFmtId="0" fontId="18" fillId="0" borderId="0" xfId="3" applyFont="1" applyAlignment="1">
      <alignment horizontal="left"/>
    </xf>
    <xf numFmtId="0" fontId="25" fillId="0" borderId="0" xfId="3" applyFont="1" applyAlignment="1">
      <alignment horizontal="left" vertical="top" wrapText="1" indent="1"/>
    </xf>
    <xf numFmtId="0" fontId="25" fillId="0" borderId="0" xfId="3" applyFont="1" applyAlignment="1">
      <alignment horizontal="left" vertical="top" indent="1"/>
    </xf>
    <xf numFmtId="0" fontId="26" fillId="0" borderId="0" xfId="3" applyFont="1" applyAlignment="1">
      <alignment horizontal="left" vertical="top" wrapText="1"/>
    </xf>
    <xf numFmtId="0" fontId="25" fillId="0" borderId="0" xfId="3" applyFont="1" applyAlignment="1">
      <alignment horizontal="left" vertical="top" wrapText="1" indent="2"/>
    </xf>
    <xf numFmtId="0" fontId="27" fillId="0" borderId="0" xfId="3" applyFont="1" applyAlignment="1">
      <alignment horizontal="left" vertical="top"/>
    </xf>
    <xf numFmtId="0" fontId="9" fillId="0" borderId="0" xfId="3" applyFont="1" applyAlignment="1">
      <alignment horizontal="left" vertical="top" wrapText="1"/>
    </xf>
    <xf numFmtId="0" fontId="34" fillId="0" borderId="0" xfId="3" quotePrefix="1" applyFont="1" applyAlignment="1">
      <alignment horizontal="left" vertical="center"/>
    </xf>
    <xf numFmtId="0" fontId="34" fillId="0" borderId="0" xfId="3" applyFont="1" applyAlignment="1">
      <alignment horizontal="left" vertical="center"/>
    </xf>
    <xf numFmtId="0" fontId="25" fillId="0" borderId="0" xfId="3" applyFont="1" applyAlignment="1">
      <alignment horizontal="left" vertical="top"/>
    </xf>
    <xf numFmtId="0" fontId="28" fillId="0" borderId="3" xfId="3" applyFont="1" applyBorder="1" applyAlignment="1">
      <alignment horizontal="left" vertical="top"/>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28" fillId="0" borderId="5" xfId="3" applyFont="1" applyBorder="1" applyAlignment="1">
      <alignment horizontal="center" vertical="center"/>
    </xf>
    <xf numFmtId="0" fontId="17" fillId="0" borderId="0" xfId="3" applyFont="1" applyAlignment="1">
      <alignment horizontal="left" wrapText="1"/>
    </xf>
    <xf numFmtId="0" fontId="34" fillId="3" borderId="54" xfId="3" applyFont="1" applyFill="1" applyBorder="1" applyAlignment="1">
      <alignment horizontal="left" vertical="center" wrapText="1"/>
    </xf>
    <xf numFmtId="0" fontId="34" fillId="3" borderId="55" xfId="3" applyFont="1" applyFill="1" applyBorder="1" applyAlignment="1">
      <alignment horizontal="left" vertical="center" wrapText="1"/>
    </xf>
    <xf numFmtId="0" fontId="33" fillId="0" borderId="57" xfId="3" applyFont="1" applyBorder="1" applyAlignment="1">
      <alignment horizontal="left" vertical="center"/>
    </xf>
    <xf numFmtId="0" fontId="36" fillId="0" borderId="0" xfId="3" applyFont="1" applyAlignment="1">
      <alignment horizontal="left" vertical="center" wrapText="1"/>
    </xf>
    <xf numFmtId="0" fontId="37" fillId="3" borderId="25" xfId="3" applyFont="1" applyFill="1" applyBorder="1" applyAlignment="1">
      <alignment horizontal="left" vertical="center" wrapText="1"/>
    </xf>
    <xf numFmtId="0" fontId="37" fillId="3" borderId="26" xfId="3" applyFont="1" applyFill="1" applyBorder="1" applyAlignment="1">
      <alignment horizontal="left" vertical="center" wrapText="1"/>
    </xf>
    <xf numFmtId="0" fontId="37" fillId="3" borderId="27" xfId="3" applyFont="1" applyFill="1" applyBorder="1" applyAlignment="1">
      <alignment horizontal="left" vertical="center" wrapText="1"/>
    </xf>
    <xf numFmtId="0" fontId="37" fillId="3" borderId="28" xfId="3" applyFont="1" applyFill="1" applyBorder="1" applyAlignment="1">
      <alignment horizontal="center" vertical="center" wrapText="1"/>
    </xf>
    <xf numFmtId="0" fontId="37" fillId="3" borderId="27" xfId="3" applyFont="1" applyFill="1" applyBorder="1" applyAlignment="1">
      <alignment horizontal="center" vertical="center" wrapText="1"/>
    </xf>
    <xf numFmtId="0" fontId="37" fillId="3" borderId="29" xfId="3" applyFont="1" applyFill="1" applyBorder="1" applyAlignment="1">
      <alignment horizontal="center" vertical="center"/>
    </xf>
    <xf numFmtId="0" fontId="37" fillId="3" borderId="30" xfId="3" applyFont="1" applyFill="1" applyBorder="1" applyAlignment="1">
      <alignment horizontal="center" vertical="center"/>
    </xf>
    <xf numFmtId="0" fontId="33" fillId="0" borderId="0" xfId="3" applyFont="1" applyAlignment="1">
      <alignment horizontal="left" vertical="center"/>
    </xf>
    <xf numFmtId="0" fontId="23" fillId="2" borderId="58" xfId="3" applyFont="1" applyFill="1" applyBorder="1" applyAlignment="1">
      <alignment horizontal="left" vertical="center"/>
    </xf>
    <xf numFmtId="0" fontId="25" fillId="4" borderId="61" xfId="3" applyFont="1" applyFill="1" applyBorder="1" applyAlignment="1">
      <alignment horizontal="center" vertical="center"/>
    </xf>
    <xf numFmtId="0" fontId="25" fillId="4" borderId="62" xfId="3" applyFont="1" applyFill="1" applyBorder="1" applyAlignment="1">
      <alignment horizontal="center" vertical="center"/>
    </xf>
    <xf numFmtId="0" fontId="25" fillId="4" borderId="60" xfId="3" applyFont="1" applyFill="1" applyBorder="1" applyAlignment="1">
      <alignment horizontal="center" vertical="center"/>
    </xf>
    <xf numFmtId="0" fontId="33" fillId="0" borderId="71" xfId="3" applyFont="1" applyBorder="1" applyAlignment="1">
      <alignment horizontal="left" vertical="center"/>
    </xf>
    <xf numFmtId="0" fontId="33" fillId="0" borderId="0" xfId="3" applyFont="1" applyAlignment="1">
      <alignment horizontal="left" vertical="center" wrapText="1"/>
    </xf>
    <xf numFmtId="0" fontId="23" fillId="2" borderId="76" xfId="3" applyFont="1" applyFill="1" applyBorder="1" applyAlignment="1">
      <alignment horizontal="left" vertical="center"/>
    </xf>
    <xf numFmtId="0" fontId="23" fillId="2" borderId="91" xfId="3" applyFont="1" applyFill="1" applyBorder="1" applyAlignment="1">
      <alignment horizontal="left" vertical="center"/>
    </xf>
    <xf numFmtId="0" fontId="25" fillId="4" borderId="94" xfId="3" applyFont="1" applyFill="1" applyBorder="1" applyAlignment="1">
      <alignment horizontal="center" vertical="center"/>
    </xf>
    <xf numFmtId="0" fontId="25" fillId="4" borderId="95" xfId="3" applyFont="1" applyFill="1" applyBorder="1" applyAlignment="1">
      <alignment horizontal="center" vertical="center"/>
    </xf>
    <xf numFmtId="0" fontId="25" fillId="4" borderId="92" xfId="3" applyFont="1" applyFill="1" applyBorder="1" applyAlignment="1">
      <alignment horizontal="center" vertical="center"/>
    </xf>
    <xf numFmtId="0" fontId="25" fillId="4" borderId="96" xfId="3" applyFont="1" applyFill="1" applyBorder="1" applyAlignment="1">
      <alignment horizontal="center" vertical="center"/>
    </xf>
    <xf numFmtId="0" fontId="33" fillId="0" borderId="0" xfId="3" quotePrefix="1" applyFont="1" applyAlignment="1" applyProtection="1">
      <alignment horizontal="left" vertical="center"/>
      <protection locked="0"/>
    </xf>
    <xf numFmtId="3" fontId="23" fillId="2" borderId="106" xfId="4" applyNumberFormat="1" applyFont="1" applyFill="1" applyBorder="1" applyAlignment="1" applyProtection="1">
      <alignment horizontal="left" vertical="center" wrapText="1"/>
      <protection locked="0"/>
    </xf>
    <xf numFmtId="0" fontId="25" fillId="6" borderId="22" xfId="3" applyFont="1" applyFill="1" applyBorder="1" applyAlignment="1" applyProtection="1">
      <alignment horizontal="center" vertical="center"/>
      <protection locked="0"/>
    </xf>
    <xf numFmtId="0" fontId="25" fillId="6" borderId="109" xfId="3" applyFont="1" applyFill="1" applyBorder="1" applyAlignment="1" applyProtection="1">
      <alignment horizontal="center" vertical="center"/>
      <protection locked="0"/>
    </xf>
    <xf numFmtId="0" fontId="25" fillId="6" borderId="110" xfId="3" applyFont="1" applyFill="1" applyBorder="1" applyAlignment="1" applyProtection="1">
      <alignment horizontal="center" vertical="center"/>
      <protection locked="0"/>
    </xf>
    <xf numFmtId="0" fontId="25" fillId="6" borderId="111" xfId="3" applyFont="1" applyFill="1" applyBorder="1" applyAlignment="1" applyProtection="1">
      <alignment horizontal="center" vertical="center"/>
      <protection locked="0"/>
    </xf>
    <xf numFmtId="0" fontId="25" fillId="6" borderId="108" xfId="3" applyFont="1" applyFill="1" applyBorder="1" applyAlignment="1" applyProtection="1">
      <alignment horizontal="center" vertical="center"/>
      <protection locked="0"/>
    </xf>
    <xf numFmtId="0" fontId="25" fillId="7" borderId="109" xfId="3" applyFont="1" applyFill="1" applyBorder="1" applyAlignment="1" applyProtection="1">
      <alignment horizontal="center" vertical="center"/>
      <protection locked="0"/>
    </xf>
    <xf numFmtId="0" fontId="34" fillId="0" borderId="0" xfId="3" quotePrefix="1" applyFont="1" applyAlignment="1" applyProtection="1">
      <alignment horizontal="left" vertical="center"/>
      <protection locked="0"/>
    </xf>
    <xf numFmtId="0" fontId="23" fillId="2" borderId="140" xfId="3" applyFont="1" applyFill="1" applyBorder="1" applyAlignment="1" applyProtection="1">
      <alignment horizontal="left" vertical="center"/>
      <protection locked="0"/>
    </xf>
    <xf numFmtId="0" fontId="43" fillId="0" borderId="140" xfId="3" applyFont="1" applyBorder="1" applyAlignment="1" applyProtection="1">
      <alignment horizontal="left" vertical="center"/>
      <protection locked="0"/>
    </xf>
    <xf numFmtId="0" fontId="25" fillId="8" borderId="142" xfId="3" applyFont="1" applyFill="1" applyBorder="1" applyAlignment="1" applyProtection="1">
      <alignment horizontal="center" vertical="center"/>
      <protection locked="0"/>
    </xf>
    <xf numFmtId="0" fontId="25" fillId="8" borderId="143" xfId="3" applyFont="1" applyFill="1" applyBorder="1" applyAlignment="1" applyProtection="1">
      <alignment horizontal="center" vertical="center"/>
      <protection locked="0"/>
    </xf>
    <xf numFmtId="0" fontId="25" fillId="8" borderId="141" xfId="3" applyFont="1" applyFill="1" applyBorder="1" applyAlignment="1" applyProtection="1">
      <alignment horizontal="center" vertical="center"/>
      <protection locked="0"/>
    </xf>
    <xf numFmtId="0" fontId="36" fillId="0" borderId="0" xfId="3" quotePrefix="1" applyFont="1" applyAlignment="1" applyProtection="1">
      <alignment horizontal="left" vertical="center"/>
      <protection locked="0"/>
    </xf>
    <xf numFmtId="0" fontId="36" fillId="0" borderId="0" xfId="3" quotePrefix="1" applyFont="1" applyAlignment="1">
      <alignment horizontal="left" vertical="center"/>
    </xf>
    <xf numFmtId="0" fontId="23" fillId="2" borderId="140" xfId="3" applyFont="1" applyFill="1" applyBorder="1" applyAlignment="1">
      <alignment horizontal="left" vertical="center"/>
    </xf>
    <xf numFmtId="0" fontId="43" fillId="0" borderId="140" xfId="3" applyFont="1" applyBorder="1" applyAlignment="1">
      <alignment horizontal="left" vertical="center"/>
    </xf>
    <xf numFmtId="0" fontId="25" fillId="0" borderId="142" xfId="3" applyFont="1" applyBorder="1" applyAlignment="1">
      <alignment horizontal="center" vertical="center"/>
    </xf>
    <xf numFmtId="0" fontId="25" fillId="0" borderId="143" xfId="3" applyFont="1" applyBorder="1" applyAlignment="1">
      <alignment horizontal="center" vertical="center"/>
    </xf>
    <xf numFmtId="0" fontId="25" fillId="0" borderId="141" xfId="3" applyFont="1" applyBorder="1" applyAlignment="1">
      <alignment horizontal="center" vertical="center"/>
    </xf>
    <xf numFmtId="3" fontId="23" fillId="2" borderId="169" xfId="4" applyNumberFormat="1" applyFont="1" applyFill="1" applyBorder="1" applyAlignment="1" applyProtection="1">
      <alignment horizontal="left" vertical="center" wrapText="1"/>
      <protection locked="0"/>
    </xf>
    <xf numFmtId="0" fontId="25" fillId="6" borderId="172" xfId="3" applyFont="1" applyFill="1" applyBorder="1" applyAlignment="1">
      <alignment horizontal="center" vertical="center"/>
    </xf>
    <xf numFmtId="0" fontId="25" fillId="6" borderId="173" xfId="3" applyFont="1" applyFill="1" applyBorder="1" applyAlignment="1">
      <alignment horizontal="center" vertical="center"/>
    </xf>
    <xf numFmtId="0" fontId="25" fillId="6" borderId="174" xfId="3" applyFont="1" applyFill="1" applyBorder="1" applyAlignment="1">
      <alignment horizontal="center" vertical="center"/>
    </xf>
    <xf numFmtId="0" fontId="34" fillId="0" borderId="0" xfId="3" applyFont="1" applyAlignment="1" applyProtection="1">
      <alignment horizontal="left" vertical="center"/>
      <protection locked="0"/>
    </xf>
    <xf numFmtId="3" fontId="23" fillId="2" borderId="209" xfId="4" applyNumberFormat="1" applyFont="1" applyFill="1" applyBorder="1" applyAlignment="1" applyProtection="1">
      <alignment horizontal="left" vertical="center" wrapText="1"/>
      <protection locked="0"/>
    </xf>
    <xf numFmtId="0" fontId="25" fillId="6" borderId="211" xfId="3" applyFont="1" applyFill="1" applyBorder="1" applyAlignment="1">
      <alignment horizontal="center" vertical="center"/>
    </xf>
    <xf numFmtId="0" fontId="25" fillId="6" borderId="212" xfId="3" applyFont="1" applyFill="1" applyBorder="1" applyAlignment="1">
      <alignment horizontal="center" vertical="center"/>
    </xf>
    <xf numFmtId="0" fontId="25" fillId="6" borderId="175" xfId="3" applyFont="1" applyFill="1" applyBorder="1" applyAlignment="1">
      <alignment horizontal="center" vertical="center"/>
    </xf>
    <xf numFmtId="0" fontId="25" fillId="6" borderId="213" xfId="3" applyFont="1" applyFill="1" applyBorder="1" applyAlignment="1">
      <alignment horizontal="center" vertical="center"/>
    </xf>
    <xf numFmtId="0" fontId="25" fillId="6" borderId="210" xfId="3" applyFont="1" applyFill="1" applyBorder="1" applyAlignment="1">
      <alignment horizontal="center" vertical="center"/>
    </xf>
    <xf numFmtId="11" fontId="25" fillId="6" borderId="212" xfId="3" applyNumberFormat="1" applyFont="1" applyFill="1" applyBorder="1" applyAlignment="1">
      <alignment horizontal="center" vertical="center"/>
    </xf>
    <xf numFmtId="0" fontId="36" fillId="0" borderId="0" xfId="3" quotePrefix="1" applyFont="1" applyAlignment="1">
      <alignment horizontal="left" vertical="center" wrapText="1"/>
    </xf>
    <xf numFmtId="0" fontId="23" fillId="2" borderId="310" xfId="3" applyFont="1" applyFill="1" applyBorder="1" applyAlignment="1">
      <alignment horizontal="left" vertical="center" wrapText="1"/>
    </xf>
    <xf numFmtId="0" fontId="25" fillId="10" borderId="313" xfId="3" applyFont="1" applyFill="1" applyBorder="1" applyAlignment="1">
      <alignment horizontal="center" vertical="center"/>
    </xf>
    <xf numFmtId="0" fontId="25" fillId="10" borderId="314" xfId="3" applyFont="1" applyFill="1" applyBorder="1" applyAlignment="1">
      <alignment horizontal="center" vertical="center"/>
    </xf>
    <xf numFmtId="0" fontId="25" fillId="10" borderId="315" xfId="3" applyFont="1" applyFill="1" applyBorder="1" applyAlignment="1">
      <alignment horizontal="center" vertical="center"/>
    </xf>
    <xf numFmtId="0" fontId="23" fillId="2" borderId="310" xfId="3" applyFont="1" applyFill="1" applyBorder="1" applyAlignment="1">
      <alignment horizontal="left" vertical="center"/>
    </xf>
    <xf numFmtId="0" fontId="25" fillId="10" borderId="110" xfId="3" applyFont="1" applyFill="1" applyBorder="1" applyAlignment="1">
      <alignment horizontal="center" vertical="center"/>
    </xf>
    <xf numFmtId="0" fontId="25" fillId="10" borderId="312" xfId="3" applyFont="1" applyFill="1" applyBorder="1" applyAlignment="1">
      <alignment horizontal="center" vertical="center"/>
    </xf>
    <xf numFmtId="0" fontId="34" fillId="0" borderId="0" xfId="3" quotePrefix="1" applyFont="1" applyAlignment="1">
      <alignment horizontal="left" vertical="center" wrapText="1"/>
    </xf>
    <xf numFmtId="0" fontId="23" fillId="2" borderId="348" xfId="3" applyFont="1" applyFill="1" applyBorder="1" applyAlignment="1">
      <alignment horizontal="left" vertical="center"/>
    </xf>
    <xf numFmtId="0" fontId="25" fillId="10" borderId="351" xfId="3" applyFont="1" applyFill="1" applyBorder="1" applyAlignment="1">
      <alignment horizontal="center" vertical="center"/>
    </xf>
    <xf numFmtId="0" fontId="25" fillId="10" borderId="352" xfId="3" applyFont="1" applyFill="1" applyBorder="1" applyAlignment="1">
      <alignment horizontal="center" vertical="center"/>
    </xf>
    <xf numFmtId="0" fontId="25" fillId="10" borderId="350" xfId="3" applyFont="1" applyFill="1" applyBorder="1" applyAlignment="1">
      <alignment horizontal="center" vertical="center"/>
    </xf>
    <xf numFmtId="0" fontId="34" fillId="0" borderId="0" xfId="3" quotePrefix="1" applyFont="1" applyAlignment="1">
      <alignment horizontal="left" vertical="top" wrapText="1"/>
    </xf>
    <xf numFmtId="0" fontId="34" fillId="0" borderId="0" xfId="3" applyFont="1" applyAlignment="1">
      <alignment horizontal="left" vertical="top" wrapText="1"/>
    </xf>
    <xf numFmtId="0" fontId="36" fillId="0" borderId="0" xfId="3" quotePrefix="1" applyFont="1" applyAlignment="1">
      <alignment horizontal="left" vertical="top" wrapText="1"/>
    </xf>
    <xf numFmtId="0" fontId="23" fillId="2" borderId="383" xfId="3" applyFont="1" applyFill="1" applyBorder="1" applyAlignment="1">
      <alignment horizontal="left" vertical="center"/>
    </xf>
    <xf numFmtId="0" fontId="25" fillId="10" borderId="385" xfId="3" applyFont="1" applyFill="1" applyBorder="1" applyAlignment="1">
      <alignment horizontal="center" vertical="center"/>
    </xf>
    <xf numFmtId="0" fontId="25" fillId="10" borderId="386" xfId="3" applyFont="1" applyFill="1" applyBorder="1" applyAlignment="1">
      <alignment horizontal="center" vertical="center"/>
    </xf>
    <xf numFmtId="0" fontId="25" fillId="10" borderId="387" xfId="3" applyFont="1" applyFill="1" applyBorder="1" applyAlignment="1">
      <alignment horizontal="center" vertical="center"/>
    </xf>
    <xf numFmtId="0" fontId="47" fillId="2" borderId="25" xfId="3" applyFont="1" applyFill="1" applyBorder="1" applyAlignment="1">
      <alignment horizontal="left" vertical="center"/>
    </xf>
    <xf numFmtId="0" fontId="17" fillId="11" borderId="406" xfId="3" applyFont="1" applyFill="1" applyBorder="1" applyAlignment="1">
      <alignment horizontal="center" vertical="center"/>
    </xf>
    <xf numFmtId="0" fontId="17" fillId="11" borderId="407" xfId="3" applyFont="1" applyFill="1" applyBorder="1" applyAlignment="1">
      <alignment horizontal="center" vertical="center"/>
    </xf>
    <xf numFmtId="0" fontId="17" fillId="11" borderId="408" xfId="3" applyFont="1" applyFill="1" applyBorder="1" applyAlignment="1">
      <alignment horizontal="center" vertical="center"/>
    </xf>
    <xf numFmtId="0" fontId="17" fillId="11" borderId="409" xfId="3" applyFont="1" applyFill="1" applyBorder="1" applyAlignment="1">
      <alignment horizontal="center" vertical="center"/>
    </xf>
    <xf numFmtId="0" fontId="46" fillId="0" borderId="0" xfId="3" applyFont="1" applyAlignment="1">
      <alignment horizontal="left" vertical="center"/>
    </xf>
    <xf numFmtId="0" fontId="17" fillId="11" borderId="430" xfId="3" applyFont="1" applyFill="1" applyBorder="1" applyAlignment="1">
      <alignment horizontal="center" vertical="center"/>
    </xf>
    <xf numFmtId="0" fontId="17" fillId="11" borderId="431" xfId="3" applyFont="1" applyFill="1" applyBorder="1" applyAlignment="1">
      <alignment horizontal="center" vertical="center"/>
    </xf>
    <xf numFmtId="0" fontId="17" fillId="11" borderId="432" xfId="3" applyFont="1" applyFill="1" applyBorder="1" applyAlignment="1">
      <alignment horizontal="center" vertical="center"/>
    </xf>
    <xf numFmtId="0" fontId="46" fillId="0" borderId="0" xfId="3" quotePrefix="1" applyFont="1" applyAlignment="1" applyProtection="1">
      <alignment horizontal="left" vertical="center"/>
      <protection locked="0"/>
    </xf>
    <xf numFmtId="0" fontId="23" fillId="2" borderId="348" xfId="3" applyFont="1" applyFill="1" applyBorder="1" applyAlignment="1" applyProtection="1">
      <alignment horizontal="left" vertical="center"/>
      <protection locked="0"/>
    </xf>
    <xf numFmtId="0" fontId="17" fillId="10" borderId="447" xfId="3" applyFont="1" applyFill="1" applyBorder="1" applyAlignment="1" applyProtection="1">
      <alignment horizontal="center" vertical="center"/>
      <protection locked="0"/>
    </xf>
    <xf numFmtId="0" fontId="17" fillId="10" borderId="448" xfId="3" applyFont="1" applyFill="1" applyBorder="1" applyAlignment="1" applyProtection="1">
      <alignment horizontal="center" vertical="center"/>
      <protection locked="0"/>
    </xf>
    <xf numFmtId="0" fontId="17" fillId="10" borderId="449" xfId="3" applyFont="1" applyFill="1" applyBorder="1" applyAlignment="1" applyProtection="1">
      <alignment horizontal="center" vertical="center"/>
      <protection locked="0"/>
    </xf>
    <xf numFmtId="0" fontId="53" fillId="0" borderId="0" xfId="3" quotePrefix="1" applyFont="1" applyAlignment="1" applyProtection="1">
      <alignment horizontal="left" vertical="center"/>
      <protection locked="0"/>
    </xf>
    <xf numFmtId="0" fontId="4" fillId="12" borderId="475" xfId="3" applyFont="1" applyFill="1" applyBorder="1" applyAlignment="1">
      <alignment horizontal="center" vertical="center"/>
    </xf>
    <xf numFmtId="0" fontId="4" fillId="12" borderId="476" xfId="3" applyFont="1" applyFill="1" applyBorder="1" applyAlignment="1">
      <alignment horizontal="center" vertical="center"/>
    </xf>
    <xf numFmtId="0" fontId="4" fillId="12" borderId="477" xfId="3" applyFont="1" applyFill="1" applyBorder="1" applyAlignment="1">
      <alignment horizontal="center" vertical="center"/>
    </xf>
    <xf numFmtId="0" fontId="47" fillId="2" borderId="496" xfId="3" applyFont="1" applyFill="1" applyBorder="1" applyAlignment="1">
      <alignment horizontal="left" vertical="center"/>
    </xf>
    <xf numFmtId="0" fontId="21" fillId="0" borderId="0" xfId="3" quotePrefix="1" applyFont="1" applyAlignment="1">
      <alignment horizontal="left" vertical="center" wrapText="1"/>
    </xf>
    <xf numFmtId="0" fontId="21" fillId="0" borderId="0" xfId="3" applyFont="1" applyAlignment="1">
      <alignment horizontal="left" vertical="center" wrapText="1"/>
    </xf>
    <xf numFmtId="184" fontId="49" fillId="0" borderId="504" xfId="3" applyNumberFormat="1" applyFont="1" applyBorder="1" applyAlignment="1">
      <alignment horizontal="center" vertical="center"/>
    </xf>
    <xf numFmtId="184" fontId="49" fillId="0" borderId="503" xfId="3" applyNumberFormat="1" applyFont="1" applyBorder="1" applyAlignment="1">
      <alignment horizontal="center" vertical="center"/>
    </xf>
    <xf numFmtId="184" fontId="4" fillId="0" borderId="504" xfId="3" applyNumberFormat="1" applyFont="1" applyBorder="1" applyAlignment="1">
      <alignment horizontal="center" vertical="center"/>
    </xf>
    <xf numFmtId="184" fontId="4" fillId="0" borderId="27" xfId="3" applyNumberFormat="1" applyFont="1" applyBorder="1" applyAlignment="1">
      <alignment horizontal="center" vertical="center"/>
    </xf>
    <xf numFmtId="184" fontId="4" fillId="0" borderId="505" xfId="3" applyNumberFormat="1" applyFont="1" applyBorder="1" applyAlignment="1">
      <alignment horizontal="center" vertical="center"/>
    </xf>
    <xf numFmtId="0" fontId="55" fillId="0" borderId="0" xfId="3" applyFont="1" applyAlignment="1">
      <alignment horizontal="left" vertical="center" wrapText="1"/>
    </xf>
    <xf numFmtId="0" fontId="47" fillId="2" borderId="348" xfId="3" applyFont="1" applyFill="1" applyBorder="1" applyAlignment="1">
      <alignment horizontal="left" vertical="center"/>
    </xf>
    <xf numFmtId="0" fontId="4" fillId="15" borderId="527" xfId="3" applyFont="1" applyFill="1" applyBorder="1" applyAlignment="1">
      <alignment horizontal="center" vertical="center"/>
    </xf>
    <xf numFmtId="0" fontId="4" fillId="15" borderId="528" xfId="3" applyFont="1" applyFill="1" applyBorder="1" applyAlignment="1">
      <alignment horizontal="center" vertical="center"/>
    </xf>
    <xf numFmtId="0" fontId="4" fillId="15" borderId="526" xfId="3" applyFont="1" applyFill="1" applyBorder="1" applyAlignment="1">
      <alignment horizontal="center" vertical="center"/>
    </xf>
    <xf numFmtId="0" fontId="4" fillId="15" borderId="22" xfId="3" applyFont="1" applyFill="1" applyBorder="1" applyAlignment="1">
      <alignment horizontal="center" vertical="center"/>
    </xf>
    <xf numFmtId="0" fontId="21" fillId="0" borderId="0" xfId="3" quotePrefix="1" applyFont="1" applyAlignment="1">
      <alignment horizontal="left" vertical="center"/>
    </xf>
    <xf numFmtId="0" fontId="21" fillId="0" borderId="0" xfId="3" applyFont="1" applyAlignment="1">
      <alignment horizontal="left" vertical="center"/>
    </xf>
    <xf numFmtId="0" fontId="55" fillId="0" borderId="0" xfId="3" quotePrefix="1" applyFont="1" applyAlignment="1">
      <alignment horizontal="left" vertical="center"/>
    </xf>
    <xf numFmtId="0" fontId="55" fillId="0" borderId="0" xfId="3" applyFont="1" applyAlignment="1">
      <alignment horizontal="left" vertical="center"/>
    </xf>
    <xf numFmtId="0" fontId="4" fillId="16" borderId="538" xfId="3" applyFont="1" applyFill="1" applyBorder="1" applyAlignment="1">
      <alignment horizontal="center" vertical="center"/>
    </xf>
    <xf numFmtId="0" fontId="4" fillId="16" borderId="539" xfId="3" applyFont="1" applyFill="1" applyBorder="1" applyAlignment="1">
      <alignment horizontal="center" vertical="center"/>
    </xf>
    <xf numFmtId="0" fontId="4" fillId="16" borderId="537" xfId="3" applyFont="1" applyFill="1" applyBorder="1" applyAlignment="1">
      <alignment horizontal="center" vertical="center"/>
    </xf>
    <xf numFmtId="0" fontId="4" fillId="16" borderId="540" xfId="3" applyFont="1" applyFill="1" applyBorder="1" applyAlignment="1">
      <alignment horizontal="center" vertical="center"/>
    </xf>
    <xf numFmtId="0" fontId="47" fillId="2" borderId="556" xfId="3" applyFont="1" applyFill="1" applyBorder="1" applyAlignment="1">
      <alignment horizontal="left" vertical="center"/>
    </xf>
    <xf numFmtId="0" fontId="4" fillId="16" borderId="557" xfId="3" applyFont="1" applyFill="1" applyBorder="1" applyAlignment="1">
      <alignment horizontal="center" vertical="center"/>
    </xf>
    <xf numFmtId="0" fontId="4" fillId="16" borderId="558" xfId="3" applyFont="1" applyFill="1" applyBorder="1" applyAlignment="1">
      <alignment horizontal="center" vertical="center"/>
    </xf>
    <xf numFmtId="0" fontId="47" fillId="2" borderId="576" xfId="3" applyFont="1" applyFill="1" applyBorder="1" applyAlignment="1">
      <alignment horizontal="left" vertical="center"/>
    </xf>
    <xf numFmtId="184" fontId="49" fillId="0" borderId="578" xfId="3" applyNumberFormat="1" applyFont="1" applyBorder="1" applyAlignment="1">
      <alignment horizontal="center" vertical="center" wrapText="1"/>
    </xf>
    <xf numFmtId="184" fontId="49" fillId="0" borderId="579" xfId="3" applyNumberFormat="1" applyFont="1" applyBorder="1" applyAlignment="1">
      <alignment horizontal="center" vertical="center" wrapText="1"/>
    </xf>
    <xf numFmtId="184" fontId="49" fillId="0" borderId="577" xfId="3" applyNumberFormat="1" applyFont="1" applyBorder="1" applyAlignment="1">
      <alignment horizontal="center" vertical="center" wrapText="1"/>
    </xf>
    <xf numFmtId="184" fontId="4" fillId="0" borderId="578" xfId="3" applyNumberFormat="1" applyFont="1" applyBorder="1" applyAlignment="1">
      <alignment horizontal="center" vertical="center" wrapText="1"/>
    </xf>
    <xf numFmtId="184" fontId="4" fillId="0" borderId="579" xfId="3" applyNumberFormat="1" applyFont="1" applyBorder="1" applyAlignment="1">
      <alignment horizontal="center" vertical="center" wrapText="1"/>
    </xf>
    <xf numFmtId="184" fontId="4" fillId="0" borderId="577" xfId="3" applyNumberFormat="1" applyFont="1" applyBorder="1" applyAlignment="1">
      <alignment horizontal="center" vertical="center" wrapText="1"/>
    </xf>
    <xf numFmtId="0" fontId="47" fillId="2" borderId="592" xfId="3" applyFont="1" applyFill="1" applyBorder="1" applyAlignment="1">
      <alignment horizontal="left" vertical="center"/>
    </xf>
    <xf numFmtId="0" fontId="58" fillId="0" borderId="0" xfId="3" quotePrefix="1" applyFont="1" applyAlignment="1">
      <alignment horizontal="left" vertical="center"/>
    </xf>
    <xf numFmtId="0" fontId="47" fillId="2" borderId="634" xfId="3" applyFont="1" applyFill="1" applyBorder="1" applyAlignment="1">
      <alignment horizontal="left" vertical="center"/>
    </xf>
    <xf numFmtId="15" fontId="4" fillId="0" borderId="637" xfId="3" applyNumberFormat="1" applyFont="1" applyBorder="1" applyAlignment="1">
      <alignment horizontal="center" vertical="center" wrapText="1"/>
    </xf>
    <xf numFmtId="0" fontId="1" fillId="0" borderId="638" xfId="3" applyFont="1" applyBorder="1" applyAlignment="1">
      <alignment horizontal="center" vertical="center"/>
    </xf>
    <xf numFmtId="0" fontId="1" fillId="0" borderId="635" xfId="3" applyFont="1" applyBorder="1" applyAlignment="1">
      <alignment horizontal="center" vertical="center"/>
    </xf>
    <xf numFmtId="0" fontId="4" fillId="0" borderId="639" xfId="3" applyFont="1" applyBorder="1" applyAlignment="1">
      <alignment horizontal="center" vertical="center" wrapText="1"/>
    </xf>
    <xf numFmtId="0" fontId="4" fillId="0" borderId="638" xfId="3" applyFont="1" applyBorder="1" applyAlignment="1">
      <alignment horizontal="center" vertical="center" wrapText="1"/>
    </xf>
    <xf numFmtId="0" fontId="4" fillId="0" borderId="635" xfId="3" applyFont="1" applyBorder="1" applyAlignment="1">
      <alignment horizontal="center" vertical="center" wrapText="1"/>
    </xf>
    <xf numFmtId="0" fontId="4" fillId="0" borderId="638" xfId="3" applyFont="1" applyBorder="1" applyAlignment="1">
      <alignment horizontal="center" vertical="center"/>
    </xf>
    <xf numFmtId="0" fontId="47" fillId="2" borderId="658" xfId="3" applyFont="1" applyFill="1" applyBorder="1" applyAlignment="1">
      <alignment horizontal="left" vertical="center"/>
    </xf>
    <xf numFmtId="15" fontId="4" fillId="0" borderId="660" xfId="3" quotePrefix="1" applyNumberFormat="1" applyFont="1" applyBorder="1" applyAlignment="1">
      <alignment horizontal="center" vertical="center"/>
    </xf>
    <xf numFmtId="15" fontId="4" fillId="0" borderId="661" xfId="3" quotePrefix="1" applyNumberFormat="1" applyFont="1" applyBorder="1" applyAlignment="1">
      <alignment horizontal="center" vertical="center"/>
    </xf>
    <xf numFmtId="15" fontId="4" fillId="0" borderId="662" xfId="3" quotePrefix="1" applyNumberFormat="1" applyFont="1" applyBorder="1" applyAlignment="1">
      <alignment horizontal="center" vertical="center"/>
    </xf>
    <xf numFmtId="15" fontId="4" fillId="0" borderId="663" xfId="3" quotePrefix="1" applyNumberFormat="1" applyFont="1" applyBorder="1" applyAlignment="1">
      <alignment horizontal="center" vertical="center"/>
    </xf>
    <xf numFmtId="0" fontId="47" fillId="2" borderId="680" xfId="3" applyFont="1" applyFill="1" applyBorder="1" applyAlignment="1">
      <alignment horizontal="left" vertical="center"/>
    </xf>
    <xf numFmtId="0" fontId="17" fillId="19" borderId="682" xfId="3" applyFont="1" applyFill="1" applyBorder="1" applyAlignment="1">
      <alignment horizontal="center" vertical="center"/>
    </xf>
    <xf numFmtId="0" fontId="17" fillId="19" borderId="683" xfId="3" applyFont="1" applyFill="1" applyBorder="1" applyAlignment="1">
      <alignment horizontal="center" vertical="center"/>
    </xf>
    <xf numFmtId="0" fontId="17" fillId="19" borderId="684" xfId="3" applyFont="1" applyFill="1" applyBorder="1" applyAlignment="1">
      <alignment horizontal="center" vertical="center"/>
    </xf>
    <xf numFmtId="0" fontId="17" fillId="19" borderId="22" xfId="3" applyFont="1" applyFill="1" applyBorder="1" applyAlignment="1">
      <alignment horizontal="center" vertical="center"/>
    </xf>
    <xf numFmtId="0" fontId="17" fillId="19" borderId="686" xfId="3" applyFont="1" applyFill="1" applyBorder="1" applyAlignment="1">
      <alignment horizontal="center" vertical="center"/>
    </xf>
    <xf numFmtId="0" fontId="17" fillId="19" borderId="687" xfId="3" applyFont="1" applyFill="1" applyBorder="1" applyAlignment="1">
      <alignment horizontal="center" vertical="center"/>
    </xf>
    <xf numFmtId="0" fontId="17" fillId="19" borderId="685" xfId="3" applyFont="1" applyFill="1" applyBorder="1" applyAlignment="1">
      <alignment horizontal="center" vertical="center"/>
    </xf>
    <xf numFmtId="0" fontId="17" fillId="19" borderId="691" xfId="3" applyFont="1" applyFill="1" applyBorder="1" applyAlignment="1">
      <alignment horizontal="center" vertical="center"/>
    </xf>
    <xf numFmtId="0" fontId="17" fillId="19" borderId="680" xfId="3" applyFont="1" applyFill="1" applyBorder="1" applyAlignment="1">
      <alignment horizontal="center" vertical="center"/>
    </xf>
    <xf numFmtId="0" fontId="17" fillId="19" borderId="690" xfId="3" applyFont="1" applyFill="1" applyBorder="1" applyAlignment="1">
      <alignment horizontal="center" vertical="center"/>
    </xf>
    <xf numFmtId="0" fontId="17" fillId="19" borderId="693" xfId="3" applyFont="1" applyFill="1" applyBorder="1" applyAlignment="1">
      <alignment horizontal="center" vertical="center"/>
    </xf>
    <xf numFmtId="0" fontId="21" fillId="0" borderId="24" xfId="3" quotePrefix="1" applyFont="1" applyBorder="1" applyAlignment="1">
      <alignment horizontal="left" vertical="center"/>
    </xf>
    <xf numFmtId="0" fontId="21" fillId="0" borderId="57" xfId="3" quotePrefix="1" applyFont="1" applyBorder="1" applyAlignment="1">
      <alignment horizontal="left" vertical="center"/>
    </xf>
    <xf numFmtId="0" fontId="33" fillId="0" borderId="0" xfId="3" applyFont="1" applyAlignment="1">
      <alignment horizontal="left" wrapText="1"/>
    </xf>
    <xf numFmtId="0" fontId="25" fillId="10" borderId="710" xfId="3" applyFont="1" applyFill="1" applyBorder="1" applyAlignment="1">
      <alignment horizontal="center" vertical="center"/>
    </xf>
    <xf numFmtId="0" fontId="25" fillId="10" borderId="711" xfId="3" applyFont="1" applyFill="1" applyBorder="1" applyAlignment="1">
      <alignment horizontal="center" vertical="center"/>
    </xf>
    <xf numFmtId="0" fontId="25" fillId="10" borderId="709" xfId="3" applyFont="1" applyFill="1" applyBorder="1" applyAlignment="1">
      <alignment horizontal="center" vertical="center"/>
    </xf>
    <xf numFmtId="0" fontId="36" fillId="0" borderId="0" xfId="3" applyFont="1" applyAlignment="1">
      <alignment horizontal="left" vertical="center"/>
    </xf>
    <xf numFmtId="0" fontId="23" fillId="2" borderId="719" xfId="3" applyFont="1" applyFill="1" applyBorder="1" applyAlignment="1">
      <alignment horizontal="left" vertical="center"/>
    </xf>
    <xf numFmtId="0" fontId="25" fillId="6" borderId="721" xfId="3" applyFont="1" applyFill="1" applyBorder="1" applyAlignment="1">
      <alignment horizontal="center" vertical="center"/>
    </xf>
    <xf numFmtId="0" fontId="25" fillId="6" borderId="161" xfId="3" applyFont="1" applyFill="1" applyBorder="1" applyAlignment="1">
      <alignment horizontal="center" vertical="center"/>
    </xf>
    <xf numFmtId="0" fontId="25" fillId="6" borderId="720" xfId="3" applyFont="1" applyFill="1" applyBorder="1" applyAlignment="1">
      <alignment horizontal="center" vertical="center"/>
    </xf>
    <xf numFmtId="0" fontId="63" fillId="0" borderId="348" xfId="3" applyFont="1" applyBorder="1" applyAlignment="1">
      <alignment horizontal="left" vertical="center"/>
    </xf>
    <xf numFmtId="0" fontId="63" fillId="0" borderId="736" xfId="3" applyFont="1" applyBorder="1" applyAlignment="1">
      <alignment horizontal="center" vertical="center"/>
    </xf>
    <xf numFmtId="0" fontId="63" fillId="0" borderId="737" xfId="3" applyFont="1" applyBorder="1" applyAlignment="1">
      <alignment horizontal="center" vertical="center"/>
    </xf>
    <xf numFmtId="0" fontId="63" fillId="0" borderId="110" xfId="3" applyFont="1" applyBorder="1" applyAlignment="1">
      <alignment horizontal="center" vertical="center"/>
    </xf>
    <xf numFmtId="0" fontId="63" fillId="0" borderId="738" xfId="3" applyFont="1" applyBorder="1" applyAlignment="1">
      <alignment horizontal="center" vertical="center"/>
    </xf>
    <xf numFmtId="0" fontId="64" fillId="0" borderId="737" xfId="3" applyFont="1" applyBorder="1" applyAlignment="1">
      <alignment horizontal="center" vertical="center"/>
    </xf>
    <xf numFmtId="0" fontId="23" fillId="2" borderId="763" xfId="30" applyFont="1" applyFill="1" applyBorder="1" applyAlignment="1">
      <alignment horizontal="left" vertical="center"/>
    </xf>
    <xf numFmtId="0" fontId="24" fillId="0" borderId="764" xfId="3" applyFont="1" applyBorder="1" applyAlignment="1">
      <alignment horizontal="left" vertical="center"/>
    </xf>
    <xf numFmtId="0" fontId="18" fillId="0" borderId="764" xfId="3" applyFont="1" applyBorder="1" applyAlignment="1">
      <alignment horizontal="left" vertical="center"/>
    </xf>
    <xf numFmtId="0" fontId="25" fillId="6" borderId="768" xfId="30" applyFont="1" applyFill="1" applyBorder="1" applyAlignment="1">
      <alignment horizontal="center" vertical="center"/>
    </xf>
    <xf numFmtId="0" fontId="25" fillId="6" borderId="769" xfId="30" applyFont="1" applyFill="1" applyBorder="1" applyAlignment="1">
      <alignment horizontal="center" vertical="center"/>
    </xf>
    <xf numFmtId="0" fontId="25" fillId="6" borderId="766" xfId="30" applyFont="1" applyFill="1" applyBorder="1" applyAlignment="1">
      <alignment horizontal="center" vertical="center"/>
    </xf>
    <xf numFmtId="0" fontId="25" fillId="6" borderId="770" xfId="30" applyFont="1" applyFill="1" applyBorder="1" applyAlignment="1">
      <alignment horizontal="center" vertical="center"/>
    </xf>
    <xf numFmtId="0" fontId="25" fillId="6" borderId="211" xfId="30" applyFont="1" applyFill="1" applyBorder="1" applyAlignment="1">
      <alignment horizontal="center" vertical="center"/>
    </xf>
    <xf numFmtId="0" fontId="23" fillId="2" borderId="812" xfId="30" applyFont="1" applyFill="1" applyBorder="1" applyAlignment="1">
      <alignment horizontal="left" vertical="center"/>
    </xf>
    <xf numFmtId="0" fontId="24" fillId="0" borderId="95" xfId="3" applyFont="1" applyBorder="1" applyAlignment="1">
      <alignment horizontal="left" vertical="center"/>
    </xf>
    <xf numFmtId="0" fontId="24" fillId="0" borderId="813" xfId="3" applyFont="1" applyBorder="1" applyAlignment="1">
      <alignment horizontal="left" vertical="center"/>
    </xf>
    <xf numFmtId="0" fontId="25" fillId="6" borderId="816" xfId="30" applyFont="1" applyFill="1" applyBorder="1" applyAlignment="1">
      <alignment horizontal="center" vertical="center"/>
    </xf>
    <xf numFmtId="0" fontId="25" fillId="6" borderId="817" xfId="30" applyFont="1" applyFill="1" applyBorder="1" applyAlignment="1">
      <alignment horizontal="center" vertical="center"/>
    </xf>
    <xf numFmtId="0" fontId="25" fillId="6" borderId="814" xfId="30" applyFont="1" applyFill="1" applyBorder="1" applyAlignment="1">
      <alignment horizontal="center" vertical="center"/>
    </xf>
    <xf numFmtId="0" fontId="25" fillId="6" borderId="818" xfId="30" applyFont="1" applyFill="1" applyBorder="1" applyAlignment="1">
      <alignment horizontal="center" vertical="center"/>
    </xf>
    <xf numFmtId="0" fontId="25" fillId="6" borderId="94" xfId="30" applyFont="1" applyFill="1" applyBorder="1" applyAlignment="1">
      <alignment horizontal="center" vertical="center"/>
    </xf>
    <xf numFmtId="0" fontId="23" fillId="2" borderId="830" xfId="30" applyFont="1" applyFill="1" applyBorder="1" applyAlignment="1">
      <alignment horizontal="left" vertical="center"/>
    </xf>
    <xf numFmtId="0" fontId="64" fillId="0" borderId="765" xfId="32" applyFont="1" applyBorder="1" applyAlignment="1">
      <alignment horizontal="left" vertical="center"/>
    </xf>
    <xf numFmtId="0" fontId="25" fillId="6" borderId="832" xfId="30" applyFont="1" applyFill="1" applyBorder="1" applyAlignment="1">
      <alignment horizontal="center" vertical="center"/>
    </xf>
    <xf numFmtId="0" fontId="25" fillId="6" borderId="833" xfId="30" applyFont="1" applyFill="1" applyBorder="1" applyAlignment="1">
      <alignment horizontal="center" vertical="center"/>
    </xf>
    <xf numFmtId="0" fontId="25" fillId="6" borderId="831" xfId="30" applyFont="1" applyFill="1" applyBorder="1" applyAlignment="1">
      <alignment horizontal="center" vertical="center"/>
    </xf>
    <xf numFmtId="0" fontId="25" fillId="6" borderId="834" xfId="30" applyFont="1" applyFill="1" applyBorder="1" applyAlignment="1">
      <alignment horizontal="center" vertical="center"/>
    </xf>
  </cellXfs>
  <cellStyles count="33">
    <cellStyle name="Comma 106" xfId="4" xr:uid="{E91FC29E-0EF5-42FA-A7E8-C86D8D056872}"/>
    <cellStyle name="Comma 106 2" xfId="18" xr:uid="{D7C146F6-2EE6-4ED2-B05B-373DFB845498}"/>
    <cellStyle name="Comma 106 3" xfId="29" xr:uid="{4400E6AB-2593-4A1A-8814-27C86B5E7D83}"/>
    <cellStyle name="Comma 106 3 2" xfId="24" xr:uid="{F4463A74-F87A-4CD1-82FD-EE175D17E65A}"/>
    <cellStyle name="Comma 2 5 2 2" xfId="27" xr:uid="{B17D4C5C-789E-4CB6-B5E7-42FD11779C3D}"/>
    <cellStyle name="Comma 2 5 4" xfId="25" xr:uid="{FFA53B2A-D819-4A41-BD61-79F741FF58E4}"/>
    <cellStyle name="Comma 2 60" xfId="31" xr:uid="{865E1736-038E-43BE-A496-9EC13A99F065}"/>
    <cellStyle name="Comma 21 4" xfId="26" xr:uid="{59111FC9-DFBD-4F73-9FBC-03B326A12F70}"/>
    <cellStyle name="Comma 5 6" xfId="23" xr:uid="{B93CAAF5-321E-43BC-9E1B-478C752AD699}"/>
    <cellStyle name="Comma 7 6" xfId="21" xr:uid="{04BA30FD-6F0B-4ED7-84F1-BB945AE5879F}"/>
    <cellStyle name="Comma 8 7" xfId="20" xr:uid="{3F4F8760-BF34-4C46-A211-AFCFEE4A602B}"/>
    <cellStyle name="Comma 9 9" xfId="22" xr:uid="{018AE798-79ED-44B3-B900-A99844EEE31A}"/>
    <cellStyle name="Hyperlink" xfId="2" xr:uid="{FC1BE27C-3147-49F5-A456-A0339066ABF4}"/>
    <cellStyle name="Normal" xfId="0" builtinId="0"/>
    <cellStyle name="Normal 13" xfId="3" xr:uid="{FD7ED18D-784F-4263-B73A-89ABB5B5F82D}"/>
    <cellStyle name="Normal 13 10" xfId="17" xr:uid="{0A9F6E08-5F45-4FB6-86C2-26DBD711C8D8}"/>
    <cellStyle name="Normal 13 6" xfId="5" xr:uid="{EAE59E44-0467-49F2-AA10-1E7F3C366AE1}"/>
    <cellStyle name="Normal 13 7" xfId="19" xr:uid="{76B0AAD7-49CF-4C30-8D87-63BB73000395}"/>
    <cellStyle name="Normal 13 8" xfId="16" xr:uid="{A32975E0-890F-449F-8601-4129B8859867}"/>
    <cellStyle name="Normal 13 9" xfId="32" xr:uid="{C2279007-7B81-429A-8BD7-30FC5A3575DD}"/>
    <cellStyle name="Normal 2 3" xfId="30" xr:uid="{DB07EDE1-54D1-4430-86A8-965121BB24E0}"/>
    <cellStyle name="Normal 31" xfId="15" xr:uid="{DD85CACC-C2EC-40F7-B345-BE882D8EFF7D}"/>
    <cellStyle name="Normal 50" xfId="28" xr:uid="{BA16E517-60EF-493B-82AA-2D2D33C7400E}"/>
    <cellStyle name="Normal 51" xfId="6" xr:uid="{89C7C469-4F2B-4C91-B324-41CA29E90483}"/>
    <cellStyle name="Normal 52" xfId="7" xr:uid="{512C44EB-3FD7-4894-971C-F611B2B6F91B}"/>
    <cellStyle name="Normal 53" xfId="8" xr:uid="{40CB8DF9-E528-43DD-B8A4-32491926BBDB}"/>
    <cellStyle name="Normal 54" xfId="9" xr:uid="{BCAF1766-3696-47CE-8F8A-85B70BD0E178}"/>
    <cellStyle name="Normal 55" xfId="10" xr:uid="{8BEF2E5F-5BCA-4F92-9614-76FBF73D905F}"/>
    <cellStyle name="Normal 56" xfId="12" xr:uid="{46832D51-E288-4066-84B1-DE4ADA7DE070}"/>
    <cellStyle name="Normal 57" xfId="11" xr:uid="{715E2421-4185-455F-857B-DE5D48B44EB7}"/>
    <cellStyle name="Normal 58" xfId="13" xr:uid="{F18B0BBF-3C32-4AE0-A9BD-AA69014BFD22}"/>
    <cellStyle name="Normal 59" xfId="14" xr:uid="{3BB3FFCC-70F6-447A-B1FD-3A0A99A549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632923</xdr:colOff>
      <xdr:row>2</xdr:row>
      <xdr:rowOff>129269</xdr:rowOff>
    </xdr:from>
    <xdr:to>
      <xdr:col>7</xdr:col>
      <xdr:colOff>78465</xdr:colOff>
      <xdr:row>7</xdr:row>
      <xdr:rowOff>87994</xdr:rowOff>
    </xdr:to>
    <xdr:pic>
      <xdr:nvPicPr>
        <xdr:cNvPr id="2" name="Picture 1">
          <a:extLst>
            <a:ext uri="{FF2B5EF4-FFF2-40B4-BE49-F238E27FC236}">
              <a16:creationId xmlns:a16="http://schemas.microsoft.com/office/drawing/2014/main" id="{D622F0C3-107D-4621-8D39-DF651586201A}"/>
            </a:ext>
          </a:extLst>
        </xdr:cNvPr>
        <xdr:cNvPicPr>
          <a:picLocks noChangeAspect="1"/>
        </xdr:cNvPicPr>
      </xdr:nvPicPr>
      <xdr:blipFill>
        <a:blip xmlns:r="http://schemas.openxmlformats.org/officeDocument/2006/relationships" r:embed="rId1"/>
        <a:stretch>
          <a:fillRect/>
        </a:stretch>
      </xdr:blipFill>
      <xdr:spPr>
        <a:xfrm>
          <a:off x="636098" y="497569"/>
          <a:ext cx="4481092" cy="911225"/>
        </a:xfrm>
        <a:prstGeom prst="rect">
          <a:avLst/>
        </a:prstGeom>
      </xdr:spPr>
    </xdr:pic>
    <xdr:clientData/>
  </xdr:twoCellAnchor>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DB5BB44E-A071-4270-9642-7E4C7D1F284D}"/>
            </a:ext>
          </a:extLst>
        </xdr:cNvPr>
        <xdr:cNvSpPr/>
      </xdr:nvSpPr>
      <xdr:spPr>
        <a:xfrm>
          <a:off x="30389" y="30389"/>
          <a:ext cx="11390086" cy="8854622"/>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lla\SFI\Joe_SFI_Template_v2.0_202401291_EA_2ppageappendixremo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s>
    <sheetDataSet>
      <sheetData sheetId="0">
        <row r="7">
          <cell r="D7" t="str">
            <v>FY2022</v>
          </cell>
        </row>
        <row r="8">
          <cell r="D8" t="str">
            <v>Q4 2022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Joe_SFI_Template_v2"/>
    </sheetNames>
    <sheetDataSet>
      <sheetData sheetId="0">
        <row r="7">
          <cell r="D7" t="str">
            <v>FY2024</v>
          </cell>
        </row>
        <row r="8">
          <cell r="D8" t="str">
            <v>Q1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983D5-8496-4D9F-B92E-1B6F72210326}">
  <sheetPr codeName="Sheet2">
    <pageSetUpPr fitToPage="1"/>
  </sheetPr>
  <dimension ref="B1:P34"/>
  <sheetViews>
    <sheetView showGridLines="0" tabSelected="1" zoomScale="90" zoomScaleNormal="90" workbookViewId="0"/>
  </sheetViews>
  <sheetFormatPr defaultColWidth="9.1796875" defaultRowHeight="15" customHeight="1" x14ac:dyDescent="0.35"/>
  <cols>
    <col min="1" max="1" width="20.7265625" customWidth="1"/>
    <col min="2" max="2" width="5.7265625" customWidth="1"/>
    <col min="3" max="17" width="9.1796875" customWidth="1"/>
    <col min="18" max="18" width="3"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2615" t="s">
        <v>0</v>
      </c>
      <c r="D17" s="2615"/>
      <c r="E17" s="2615"/>
      <c r="F17" s="2615"/>
      <c r="G17" s="2615"/>
      <c r="H17" s="2615"/>
      <c r="I17" s="2615"/>
      <c r="J17" s="2615"/>
      <c r="K17" s="2615"/>
      <c r="L17" s="2615"/>
      <c r="M17" s="2615"/>
      <c r="N17" s="2615"/>
      <c r="O17" s="2615"/>
      <c r="P17" s="2615"/>
    </row>
    <row r="18" spans="2:16" ht="79.5" customHeight="1" x14ac:dyDescent="1.7">
      <c r="B18" s="1"/>
      <c r="C18" s="2616" t="s">
        <v>1</v>
      </c>
      <c r="D18" s="2616"/>
      <c r="E18" s="2616"/>
      <c r="F18" s="2616"/>
      <c r="G18" s="2616"/>
      <c r="H18" s="2616"/>
      <c r="I18" s="2616"/>
      <c r="J18" s="2616"/>
      <c r="K18" s="2616"/>
      <c r="L18" s="2616"/>
      <c r="M18" s="2616"/>
      <c r="N18" s="2616"/>
      <c r="O18" s="2616"/>
      <c r="P18" s="2616"/>
    </row>
    <row r="19" spans="2:16" ht="15" customHeight="1" x14ac:dyDescent="1.35">
      <c r="B19" s="1"/>
      <c r="C19" s="2617"/>
      <c r="D19" s="2617"/>
      <c r="E19" s="2617"/>
      <c r="F19" s="2617"/>
      <c r="G19" s="2617"/>
      <c r="H19" s="2617"/>
      <c r="I19" s="2617"/>
      <c r="J19" s="2617"/>
      <c r="K19" s="2617"/>
      <c r="L19" s="2617"/>
      <c r="M19" s="2617"/>
      <c r="N19" s="2617"/>
      <c r="O19" s="2617"/>
      <c r="P19" s="2617"/>
    </row>
    <row r="20" spans="2:16" ht="36" customHeight="1" x14ac:dyDescent="0.35">
      <c r="B20" s="1"/>
      <c r="C20" s="2618" t="s">
        <v>2</v>
      </c>
      <c r="D20" s="2618"/>
      <c r="E20" s="2618"/>
      <c r="F20" s="2618"/>
      <c r="G20" s="2618"/>
      <c r="H20" s="2618"/>
      <c r="I20" s="2618"/>
      <c r="J20" s="2618"/>
      <c r="K20" s="2618"/>
      <c r="L20" s="2618"/>
      <c r="M20" s="2618"/>
      <c r="N20" s="2618"/>
      <c r="O20" s="2618"/>
      <c r="P20" s="2618"/>
    </row>
    <row r="21" spans="2:16" ht="32.15" customHeight="1" x14ac:dyDescent="0.35">
      <c r="B21" s="1"/>
      <c r="C21" s="2619" t="s">
        <v>3</v>
      </c>
      <c r="D21" s="2619"/>
      <c r="E21" s="2619"/>
      <c r="F21" s="2619"/>
      <c r="G21" s="2619"/>
      <c r="H21" s="2619"/>
      <c r="I21" s="2619"/>
      <c r="J21" s="2619"/>
      <c r="K21" s="2619"/>
      <c r="L21" s="2619"/>
      <c r="M21" s="2619"/>
      <c r="N21" s="2619"/>
      <c r="O21" s="2619"/>
      <c r="P21" s="2619"/>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2614"/>
      <c r="D29" s="2614"/>
      <c r="E29" s="2614"/>
      <c r="F29" s="2614"/>
      <c r="G29" s="2614"/>
      <c r="H29" s="2614"/>
      <c r="I29" s="2614"/>
      <c r="J29" s="2614"/>
      <c r="K29" s="2614"/>
      <c r="L29" s="2614"/>
      <c r="M29" s="2614"/>
      <c r="N29" s="2614"/>
      <c r="O29" s="2614"/>
      <c r="P29" s="2614"/>
    </row>
    <row r="30" spans="2:16" ht="20.149999999999999" customHeight="1" x14ac:dyDescent="0.55000000000000004">
      <c r="B30" s="1"/>
      <c r="C30" s="2620" t="s">
        <v>4</v>
      </c>
      <c r="D30" s="2620"/>
      <c r="E30" s="2620"/>
      <c r="F30" s="2620"/>
      <c r="G30" s="2620"/>
      <c r="H30" s="2620"/>
      <c r="I30" s="2620"/>
      <c r="J30" s="2620"/>
      <c r="K30" s="2620"/>
      <c r="L30" s="2620"/>
      <c r="M30" s="2620"/>
      <c r="N30" s="2620"/>
      <c r="O30" s="2620"/>
      <c r="P30" s="2620"/>
    </row>
    <row r="31" spans="2:16" ht="15" customHeight="1" x14ac:dyDescent="0.35">
      <c r="B31" s="1"/>
      <c r="C31" s="2621" t="s">
        <v>5</v>
      </c>
      <c r="D31" s="2621"/>
      <c r="E31" s="2621"/>
      <c r="F31" s="2621"/>
      <c r="G31" s="2621"/>
      <c r="H31" s="2621"/>
      <c r="I31" s="2621"/>
      <c r="J31" s="2621"/>
      <c r="K31" s="2621"/>
      <c r="L31" s="2621"/>
      <c r="M31" s="2621"/>
      <c r="N31" s="2621"/>
      <c r="O31" s="2621"/>
      <c r="P31" s="2621"/>
    </row>
    <row r="32" spans="2:16" ht="15" customHeight="1" x14ac:dyDescent="0.35">
      <c r="B32" s="1"/>
      <c r="C32" s="2621" t="s">
        <v>6</v>
      </c>
      <c r="D32" s="2621"/>
      <c r="E32" s="2621"/>
      <c r="F32" s="2621"/>
      <c r="G32" s="2621"/>
      <c r="H32" s="2621"/>
      <c r="I32" s="2621"/>
      <c r="J32" s="2621"/>
      <c r="K32" s="2621"/>
      <c r="L32" s="2621"/>
      <c r="M32" s="2621"/>
      <c r="N32" s="2621"/>
      <c r="O32" s="2621"/>
      <c r="P32" s="2621"/>
    </row>
    <row r="33" spans="2:16" ht="15" customHeight="1" x14ac:dyDescent="0.35">
      <c r="B33" s="1"/>
      <c r="C33" s="2621" t="s">
        <v>7</v>
      </c>
      <c r="D33" s="2621"/>
      <c r="E33" s="2621"/>
      <c r="F33" s="2621"/>
      <c r="G33" s="2621"/>
      <c r="H33" s="2621"/>
      <c r="I33" s="2621"/>
      <c r="J33" s="2621"/>
      <c r="K33" s="2621"/>
      <c r="L33" s="2621"/>
      <c r="M33" s="2621"/>
      <c r="N33" s="2621"/>
      <c r="O33" s="2621"/>
      <c r="P33" s="2621"/>
    </row>
    <row r="34" spans="2:16" ht="15" customHeight="1" x14ac:dyDescent="0.35">
      <c r="B34" s="1"/>
      <c r="C34" s="2621"/>
      <c r="D34" s="2621"/>
      <c r="E34" s="2621"/>
      <c r="F34" s="2621"/>
      <c r="G34" s="2621"/>
      <c r="H34" s="2621"/>
      <c r="I34" s="2621"/>
      <c r="J34" s="2621"/>
      <c r="K34" s="2621"/>
      <c r="L34" s="2621"/>
      <c r="M34" s="2621"/>
      <c r="N34" s="2621"/>
      <c r="O34" s="2621"/>
      <c r="P34" s="2621"/>
    </row>
  </sheetData>
  <mergeCells count="11">
    <mergeCell ref="C30:P30"/>
    <mergeCell ref="C31:P31"/>
    <mergeCell ref="C32:P32"/>
    <mergeCell ref="C33:P33"/>
    <mergeCell ref="C34:P34"/>
    <mergeCell ref="C29:P29"/>
    <mergeCell ref="C17:P17"/>
    <mergeCell ref="C18:P18"/>
    <mergeCell ref="C19:P19"/>
    <mergeCell ref="C20:P20"/>
    <mergeCell ref="C21:P21"/>
  </mergeCells>
  <pageMargins left="0.5" right="0.5" top="0.5" bottom="0.5" header="0.25" footer="0.25"/>
  <pageSetup scale="77" firstPageNumber="6"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9644-FC2E-42BE-8721-A2DEBB9AF407}">
  <sheetPr>
    <pageSetUpPr fitToPage="1"/>
  </sheetPr>
  <dimension ref="A1:L60"/>
  <sheetViews>
    <sheetView showGridLines="0" zoomScaleNormal="100" workbookViewId="0"/>
  </sheetViews>
  <sheetFormatPr defaultRowHeight="12.5" x14ac:dyDescent="0.25"/>
  <cols>
    <col min="1" max="1" width="100.54296875" style="22" customWidth="1"/>
    <col min="2" max="12" width="8.7265625" style="22" customWidth="1"/>
    <col min="13" max="16384" width="8.7265625" style="22"/>
  </cols>
  <sheetData>
    <row r="1" spans="1:12" ht="20" customHeight="1" x14ac:dyDescent="0.25">
      <c r="A1" s="21" t="s">
        <v>13</v>
      </c>
    </row>
    <row r="2" spans="1:12" ht="24" customHeight="1" x14ac:dyDescent="0.25">
      <c r="A2" s="2665" t="s">
        <v>296</v>
      </c>
      <c r="B2" s="2665" t="s">
        <v>15</v>
      </c>
      <c r="C2" s="2665" t="s">
        <v>15</v>
      </c>
      <c r="D2" s="2665" t="s">
        <v>15</v>
      </c>
      <c r="E2" s="2665" t="s">
        <v>15</v>
      </c>
      <c r="F2" s="2665" t="s">
        <v>15</v>
      </c>
      <c r="G2" s="2665" t="s">
        <v>15</v>
      </c>
      <c r="H2" s="2665" t="s">
        <v>15</v>
      </c>
      <c r="I2" s="2665" t="s">
        <v>15</v>
      </c>
      <c r="J2" s="2665" t="s">
        <v>15</v>
      </c>
      <c r="K2" s="2665" t="s">
        <v>15</v>
      </c>
      <c r="L2" s="2665" t="s">
        <v>15</v>
      </c>
    </row>
    <row r="3" spans="1:12" ht="13.5" customHeight="1" x14ac:dyDescent="0.25">
      <c r="A3" s="283"/>
      <c r="B3" s="284" t="s">
        <v>174</v>
      </c>
      <c r="C3" s="2666">
        <v>2023</v>
      </c>
      <c r="D3" s="2667" t="s">
        <v>15</v>
      </c>
      <c r="E3" s="2667" t="s">
        <v>15</v>
      </c>
      <c r="F3" s="2668" t="s">
        <v>15</v>
      </c>
      <c r="G3" s="2669">
        <v>2022</v>
      </c>
      <c r="H3" s="2667" t="s">
        <v>15</v>
      </c>
      <c r="I3" s="2667" t="s">
        <v>15</v>
      </c>
      <c r="J3" s="2670" t="s">
        <v>15</v>
      </c>
      <c r="K3" s="2671" t="s">
        <v>175</v>
      </c>
      <c r="L3" s="2671" t="s">
        <v>15</v>
      </c>
    </row>
    <row r="4" spans="1:12" ht="13.5" customHeight="1" x14ac:dyDescent="0.25">
      <c r="A4" s="285"/>
      <c r="B4" s="286" t="s">
        <v>177</v>
      </c>
      <c r="C4" s="287" t="s">
        <v>178</v>
      </c>
      <c r="D4" s="288" t="s">
        <v>179</v>
      </c>
      <c r="E4" s="288" t="s">
        <v>180</v>
      </c>
      <c r="F4" s="289" t="s">
        <v>181</v>
      </c>
      <c r="G4" s="290" t="s">
        <v>178</v>
      </c>
      <c r="H4" s="288" t="s">
        <v>179</v>
      </c>
      <c r="I4" s="288" t="s">
        <v>180</v>
      </c>
      <c r="J4" s="291" t="s">
        <v>181</v>
      </c>
      <c r="K4" s="292">
        <v>2023</v>
      </c>
      <c r="L4" s="293">
        <v>2022</v>
      </c>
    </row>
    <row r="5" spans="1:12" ht="15" customHeight="1" x14ac:dyDescent="0.25">
      <c r="A5" s="294" t="s">
        <v>297</v>
      </c>
      <c r="B5" s="295"/>
      <c r="C5" s="296"/>
      <c r="D5" s="297"/>
      <c r="E5" s="297"/>
      <c r="F5" s="298"/>
      <c r="G5" s="299"/>
      <c r="H5" s="297"/>
      <c r="I5" s="297"/>
      <c r="J5" s="300"/>
      <c r="K5" s="301"/>
      <c r="L5" s="301"/>
    </row>
    <row r="6" spans="1:12" ht="15" customHeight="1" x14ac:dyDescent="0.25">
      <c r="A6" s="302" t="s">
        <v>298</v>
      </c>
      <c r="B6" s="303">
        <v>2653</v>
      </c>
      <c r="C6" s="304">
        <v>2563</v>
      </c>
      <c r="D6" s="305">
        <v>2469</v>
      </c>
      <c r="E6" s="306">
        <v>2342</v>
      </c>
      <c r="F6" s="307">
        <v>2387</v>
      </c>
      <c r="G6" s="308">
        <v>2363</v>
      </c>
      <c r="H6" s="309">
        <v>2361</v>
      </c>
      <c r="I6" s="309">
        <v>2144</v>
      </c>
      <c r="J6" s="310">
        <v>2133</v>
      </c>
      <c r="K6" s="309">
        <v>9761</v>
      </c>
      <c r="L6" s="309">
        <v>9001</v>
      </c>
    </row>
    <row r="7" spans="1:12" ht="15" customHeight="1" x14ac:dyDescent="0.25">
      <c r="A7" s="302" t="s">
        <v>299</v>
      </c>
      <c r="B7" s="303">
        <v>734</v>
      </c>
      <c r="C7" s="304">
        <v>749</v>
      </c>
      <c r="D7" s="305">
        <v>735</v>
      </c>
      <c r="E7" s="306">
        <v>786</v>
      </c>
      <c r="F7" s="307">
        <v>776</v>
      </c>
      <c r="G7" s="308">
        <v>771</v>
      </c>
      <c r="H7" s="309">
        <v>758</v>
      </c>
      <c r="I7" s="309">
        <v>759</v>
      </c>
      <c r="J7" s="310">
        <v>741</v>
      </c>
      <c r="K7" s="309">
        <v>3046</v>
      </c>
      <c r="L7" s="309">
        <v>3029</v>
      </c>
    </row>
    <row r="8" spans="1:12" ht="15" customHeight="1" x14ac:dyDescent="0.25">
      <c r="A8" s="311" t="s">
        <v>300</v>
      </c>
      <c r="B8" s="312">
        <v>635</v>
      </c>
      <c r="C8" s="304">
        <v>643</v>
      </c>
      <c r="D8" s="313">
        <v>632</v>
      </c>
      <c r="E8" s="314">
        <v>637</v>
      </c>
      <c r="F8" s="315">
        <v>644</v>
      </c>
      <c r="G8" s="316">
        <v>652</v>
      </c>
      <c r="H8" s="317">
        <v>637</v>
      </c>
      <c r="I8" s="317">
        <v>649</v>
      </c>
      <c r="J8" s="318">
        <v>639</v>
      </c>
      <c r="K8" s="309">
        <v>2556</v>
      </c>
      <c r="L8" s="317">
        <v>2577</v>
      </c>
    </row>
    <row r="9" spans="1:12" ht="15" customHeight="1" x14ac:dyDescent="0.25">
      <c r="A9" s="311" t="s">
        <v>301</v>
      </c>
      <c r="B9" s="312">
        <v>0</v>
      </c>
      <c r="C9" s="304">
        <v>24</v>
      </c>
      <c r="D9" s="313">
        <v>8</v>
      </c>
      <c r="E9" s="314">
        <v>25</v>
      </c>
      <c r="F9" s="315">
        <v>15</v>
      </c>
      <c r="G9" s="316">
        <v>23</v>
      </c>
      <c r="H9" s="317">
        <v>15</v>
      </c>
      <c r="I9" s="317">
        <v>18</v>
      </c>
      <c r="J9" s="318">
        <v>8</v>
      </c>
      <c r="K9" s="309">
        <v>72</v>
      </c>
      <c r="L9" s="317">
        <v>64</v>
      </c>
    </row>
    <row r="10" spans="1:12" ht="15" customHeight="1" x14ac:dyDescent="0.25">
      <c r="A10" s="311" t="s">
        <v>302</v>
      </c>
      <c r="B10" s="312">
        <v>99</v>
      </c>
      <c r="C10" s="304">
        <v>82</v>
      </c>
      <c r="D10" s="313">
        <v>95</v>
      </c>
      <c r="E10" s="314">
        <v>124</v>
      </c>
      <c r="F10" s="315">
        <v>117</v>
      </c>
      <c r="G10" s="316">
        <v>96</v>
      </c>
      <c r="H10" s="317">
        <v>106</v>
      </c>
      <c r="I10" s="317">
        <v>92</v>
      </c>
      <c r="J10" s="318">
        <v>94</v>
      </c>
      <c r="K10" s="309">
        <v>418</v>
      </c>
      <c r="L10" s="317">
        <v>388</v>
      </c>
    </row>
    <row r="11" spans="1:12" ht="15" customHeight="1" x14ac:dyDescent="0.25">
      <c r="A11" s="319" t="s">
        <v>303</v>
      </c>
      <c r="B11" s="303">
        <v>3387</v>
      </c>
      <c r="C11" s="304">
        <v>3312</v>
      </c>
      <c r="D11" s="305">
        <v>3204</v>
      </c>
      <c r="E11" s="306">
        <v>3128</v>
      </c>
      <c r="F11" s="307">
        <v>3163</v>
      </c>
      <c r="G11" s="308">
        <v>3134</v>
      </c>
      <c r="H11" s="309">
        <v>3119</v>
      </c>
      <c r="I11" s="309">
        <v>2903</v>
      </c>
      <c r="J11" s="310">
        <v>2874</v>
      </c>
      <c r="K11" s="309">
        <v>12807</v>
      </c>
      <c r="L11" s="309">
        <v>12030</v>
      </c>
    </row>
    <row r="12" spans="1:12" ht="15" customHeight="1" x14ac:dyDescent="0.25">
      <c r="A12" s="302" t="s">
        <v>304</v>
      </c>
      <c r="B12" s="303">
        <v>378</v>
      </c>
      <c r="C12" s="304">
        <v>700</v>
      </c>
      <c r="D12" s="305">
        <v>307</v>
      </c>
      <c r="E12" s="306">
        <v>218</v>
      </c>
      <c r="F12" s="307">
        <v>218</v>
      </c>
      <c r="G12" s="308">
        <v>163</v>
      </c>
      <c r="H12" s="309">
        <v>93</v>
      </c>
      <c r="I12" s="309">
        <v>-12</v>
      </c>
      <c r="J12" s="310">
        <v>-35</v>
      </c>
      <c r="K12" s="309">
        <v>1443</v>
      </c>
      <c r="L12" s="309">
        <v>209</v>
      </c>
    </row>
    <row r="13" spans="1:12" ht="15" customHeight="1" x14ac:dyDescent="0.25">
      <c r="A13" s="302" t="s">
        <v>305</v>
      </c>
      <c r="B13" s="303">
        <v>1498</v>
      </c>
      <c r="C13" s="304">
        <v>1513</v>
      </c>
      <c r="D13" s="305">
        <v>1448</v>
      </c>
      <c r="E13" s="306">
        <v>1456</v>
      </c>
      <c r="F13" s="307">
        <v>1449</v>
      </c>
      <c r="G13" s="308">
        <v>1397</v>
      </c>
      <c r="H13" s="309">
        <v>1385</v>
      </c>
      <c r="I13" s="309">
        <v>1324</v>
      </c>
      <c r="J13" s="310">
        <v>1282</v>
      </c>
      <c r="K13" s="309">
        <v>5866</v>
      </c>
      <c r="L13" s="309">
        <v>5388</v>
      </c>
    </row>
    <row r="14" spans="1:12" ht="15" customHeight="1" x14ac:dyDescent="0.25">
      <c r="A14" s="319" t="s">
        <v>280</v>
      </c>
      <c r="B14" s="303">
        <v>1511</v>
      </c>
      <c r="C14" s="304">
        <v>1099</v>
      </c>
      <c r="D14" s="305">
        <v>1449</v>
      </c>
      <c r="E14" s="306">
        <v>1454</v>
      </c>
      <c r="F14" s="307">
        <v>1496</v>
      </c>
      <c r="G14" s="308">
        <v>1574</v>
      </c>
      <c r="H14" s="309">
        <v>1641</v>
      </c>
      <c r="I14" s="309">
        <v>1591</v>
      </c>
      <c r="J14" s="310">
        <v>1627</v>
      </c>
      <c r="K14" s="309">
        <v>5498</v>
      </c>
      <c r="L14" s="309">
        <v>6433</v>
      </c>
    </row>
    <row r="15" spans="1:12" ht="15" customHeight="1" x14ac:dyDescent="0.25">
      <c r="A15" s="302" t="s">
        <v>306</v>
      </c>
      <c r="B15" s="303">
        <v>416</v>
      </c>
      <c r="C15" s="304">
        <v>306</v>
      </c>
      <c r="D15" s="305">
        <v>399</v>
      </c>
      <c r="E15" s="306">
        <v>399</v>
      </c>
      <c r="F15" s="307">
        <v>410</v>
      </c>
      <c r="G15" s="308">
        <v>404</v>
      </c>
      <c r="H15" s="309">
        <v>428</v>
      </c>
      <c r="I15" s="309">
        <v>412</v>
      </c>
      <c r="J15" s="310">
        <v>426</v>
      </c>
      <c r="K15" s="309">
        <v>1514</v>
      </c>
      <c r="L15" s="309">
        <v>1670</v>
      </c>
    </row>
    <row r="16" spans="1:12" ht="15" customHeight="1" x14ac:dyDescent="0.25">
      <c r="A16" s="319" t="s">
        <v>307</v>
      </c>
      <c r="B16" s="303">
        <v>1095</v>
      </c>
      <c r="C16" s="304">
        <v>793</v>
      </c>
      <c r="D16" s="305">
        <v>1050</v>
      </c>
      <c r="E16" s="306">
        <v>1055</v>
      </c>
      <c r="F16" s="307">
        <v>1086</v>
      </c>
      <c r="G16" s="308">
        <v>1170</v>
      </c>
      <c r="H16" s="309">
        <v>1213</v>
      </c>
      <c r="I16" s="309">
        <v>1179</v>
      </c>
      <c r="J16" s="310">
        <v>1201</v>
      </c>
      <c r="K16" s="309">
        <v>3984</v>
      </c>
      <c r="L16" s="309">
        <v>4763</v>
      </c>
    </row>
    <row r="17" spans="1:12" ht="15" customHeight="1" x14ac:dyDescent="0.25">
      <c r="A17" s="302" t="s">
        <v>308</v>
      </c>
      <c r="B17" s="303">
        <v>1</v>
      </c>
      <c r="C17" s="320">
        <v>0</v>
      </c>
      <c r="D17" s="321">
        <v>1</v>
      </c>
      <c r="E17" s="321">
        <v>1</v>
      </c>
      <c r="F17" s="322">
        <v>1</v>
      </c>
      <c r="G17" s="308">
        <v>4</v>
      </c>
      <c r="H17" s="309">
        <v>4</v>
      </c>
      <c r="I17" s="309">
        <v>4</v>
      </c>
      <c r="J17" s="310">
        <v>4</v>
      </c>
      <c r="K17" s="309">
        <v>3</v>
      </c>
      <c r="L17" s="309">
        <v>16</v>
      </c>
    </row>
    <row r="18" spans="1:12" ht="15" customHeight="1" x14ac:dyDescent="0.25">
      <c r="A18" s="319" t="s">
        <v>284</v>
      </c>
      <c r="B18" s="303">
        <v>1096</v>
      </c>
      <c r="C18" s="323">
        <v>793</v>
      </c>
      <c r="D18" s="324">
        <v>1051</v>
      </c>
      <c r="E18" s="325">
        <v>1056</v>
      </c>
      <c r="F18" s="326">
        <v>1087</v>
      </c>
      <c r="G18" s="308">
        <v>1174</v>
      </c>
      <c r="H18" s="309">
        <v>1217</v>
      </c>
      <c r="I18" s="309">
        <v>1183</v>
      </c>
      <c r="J18" s="310">
        <v>1205</v>
      </c>
      <c r="K18" s="309">
        <v>3987</v>
      </c>
      <c r="L18" s="309">
        <v>4779</v>
      </c>
    </row>
    <row r="19" spans="1:12" ht="15" customHeight="1" x14ac:dyDescent="0.25">
      <c r="A19" s="319"/>
      <c r="B19" s="327"/>
      <c r="C19" s="328"/>
      <c r="D19" s="329"/>
      <c r="E19" s="329"/>
      <c r="F19" s="330"/>
      <c r="G19" s="331"/>
      <c r="H19" s="332"/>
      <c r="I19" s="332"/>
      <c r="J19" s="333"/>
      <c r="K19" s="332"/>
      <c r="L19" s="332"/>
    </row>
    <row r="20" spans="1:12" ht="15" customHeight="1" x14ac:dyDescent="0.25">
      <c r="A20" s="319" t="s">
        <v>309</v>
      </c>
      <c r="B20" s="303">
        <v>1095</v>
      </c>
      <c r="C20" s="334">
        <v>793</v>
      </c>
      <c r="D20" s="335">
        <v>1050</v>
      </c>
      <c r="E20" s="336">
        <v>1055</v>
      </c>
      <c r="F20" s="337">
        <v>1086</v>
      </c>
      <c r="G20" s="308">
        <v>1170</v>
      </c>
      <c r="H20" s="309">
        <v>1213</v>
      </c>
      <c r="I20" s="309">
        <v>1179</v>
      </c>
      <c r="J20" s="310">
        <v>1201</v>
      </c>
      <c r="K20" s="309">
        <v>3984</v>
      </c>
      <c r="L20" s="309">
        <v>4763</v>
      </c>
    </row>
    <row r="21" spans="1:12" ht="15" customHeight="1" x14ac:dyDescent="0.25">
      <c r="A21" s="319"/>
      <c r="B21" s="327"/>
      <c r="C21" s="328"/>
      <c r="D21" s="329"/>
      <c r="E21" s="329"/>
      <c r="F21" s="330"/>
      <c r="G21" s="331"/>
      <c r="H21" s="332"/>
      <c r="I21" s="332"/>
      <c r="J21" s="333"/>
      <c r="K21" s="332"/>
      <c r="L21" s="332"/>
    </row>
    <row r="22" spans="1:12" ht="15" customHeight="1" x14ac:dyDescent="0.25">
      <c r="A22" s="319" t="s">
        <v>310</v>
      </c>
      <c r="B22" s="303">
        <v>1096</v>
      </c>
      <c r="C22" s="338">
        <v>793</v>
      </c>
      <c r="D22" s="339">
        <v>1051</v>
      </c>
      <c r="E22" s="340">
        <v>1056</v>
      </c>
      <c r="F22" s="341">
        <v>1087</v>
      </c>
      <c r="G22" s="308">
        <v>1174</v>
      </c>
      <c r="H22" s="309">
        <v>1217</v>
      </c>
      <c r="I22" s="309">
        <v>1183</v>
      </c>
      <c r="J22" s="310">
        <v>1205</v>
      </c>
      <c r="K22" s="309">
        <v>3987</v>
      </c>
      <c r="L22" s="309">
        <v>4779</v>
      </c>
    </row>
    <row r="23" spans="1:12" ht="15" customHeight="1" x14ac:dyDescent="0.25">
      <c r="A23" s="342"/>
      <c r="B23" s="343"/>
      <c r="C23" s="344"/>
      <c r="D23" s="345"/>
      <c r="E23" s="345"/>
      <c r="F23" s="346"/>
      <c r="G23" s="347"/>
      <c r="H23" s="348"/>
      <c r="I23" s="348"/>
      <c r="J23" s="349"/>
      <c r="K23" s="348"/>
      <c r="L23" s="348"/>
    </row>
    <row r="24" spans="1:12" ht="15" customHeight="1" x14ac:dyDescent="0.25">
      <c r="A24" s="350" t="s">
        <v>311</v>
      </c>
      <c r="B24" s="286"/>
      <c r="C24" s="287"/>
      <c r="D24" s="288"/>
      <c r="E24" s="288"/>
      <c r="F24" s="289"/>
      <c r="G24" s="351"/>
      <c r="H24" s="352"/>
      <c r="I24" s="352"/>
      <c r="J24" s="353"/>
      <c r="K24" s="352"/>
      <c r="L24" s="352"/>
    </row>
    <row r="25" spans="1:12" ht="15" customHeight="1" x14ac:dyDescent="0.25">
      <c r="A25" s="354" t="s">
        <v>312</v>
      </c>
      <c r="B25" s="355">
        <v>2.56</v>
      </c>
      <c r="C25" s="356">
        <v>2.4700000000000002</v>
      </c>
      <c r="D25" s="357">
        <v>2.36</v>
      </c>
      <c r="E25" s="357">
        <v>2.2999999999999998</v>
      </c>
      <c r="F25" s="358">
        <v>2.2599999999999998</v>
      </c>
      <c r="G25" s="359">
        <v>2.2599999999999998</v>
      </c>
      <c r="H25" s="360">
        <v>2.29</v>
      </c>
      <c r="I25" s="360">
        <v>2.2200000000000002</v>
      </c>
      <c r="J25" s="361">
        <v>2.19</v>
      </c>
      <c r="K25" s="360">
        <v>2.34</v>
      </c>
      <c r="L25" s="360">
        <v>2.2400000000000002</v>
      </c>
    </row>
    <row r="26" spans="1:12" ht="15" customHeight="1" x14ac:dyDescent="0.25">
      <c r="A26" s="302" t="s">
        <v>313</v>
      </c>
      <c r="B26" s="362">
        <v>0.28999999999999998</v>
      </c>
      <c r="C26" s="363">
        <v>0.22</v>
      </c>
      <c r="D26" s="364">
        <v>0.2</v>
      </c>
      <c r="E26" s="364">
        <v>0.18</v>
      </c>
      <c r="F26" s="365">
        <v>0.16</v>
      </c>
      <c r="G26" s="366">
        <v>0.14000000000000001</v>
      </c>
      <c r="H26" s="367">
        <v>0.12</v>
      </c>
      <c r="I26" s="367">
        <v>0.14000000000000001</v>
      </c>
      <c r="J26" s="368">
        <v>0.14000000000000001</v>
      </c>
      <c r="K26" s="367">
        <v>0.19</v>
      </c>
      <c r="L26" s="367">
        <v>0.13</v>
      </c>
    </row>
    <row r="27" spans="1:12" ht="15" customHeight="1" x14ac:dyDescent="0.25">
      <c r="A27" s="319" t="s">
        <v>314</v>
      </c>
      <c r="B27" s="369"/>
      <c r="C27" s="370"/>
      <c r="D27" s="371"/>
      <c r="E27" s="371"/>
      <c r="F27" s="372"/>
      <c r="G27" s="373"/>
      <c r="H27" s="374"/>
      <c r="I27" s="374"/>
      <c r="J27" s="375"/>
      <c r="K27" s="374"/>
      <c r="L27" s="374"/>
    </row>
    <row r="28" spans="1:12" ht="15" customHeight="1" x14ac:dyDescent="0.25">
      <c r="A28" s="311" t="s">
        <v>315</v>
      </c>
      <c r="B28" s="376">
        <v>21.7</v>
      </c>
      <c r="C28" s="377">
        <v>16.7</v>
      </c>
      <c r="D28" s="378">
        <v>22.3</v>
      </c>
      <c r="E28" s="379">
        <v>22.7</v>
      </c>
      <c r="F28" s="380">
        <v>23</v>
      </c>
      <c r="G28" s="381">
        <v>24.7</v>
      </c>
      <c r="H28" s="382">
        <v>26.1</v>
      </c>
      <c r="I28" s="382">
        <v>27.1</v>
      </c>
      <c r="J28" s="383">
        <v>27.4</v>
      </c>
      <c r="K28" s="382">
        <v>21.1</v>
      </c>
      <c r="L28" s="382">
        <v>26.3</v>
      </c>
    </row>
    <row r="29" spans="1:12" ht="15" customHeight="1" x14ac:dyDescent="0.25">
      <c r="A29" s="311" t="s">
        <v>316</v>
      </c>
      <c r="B29" s="362">
        <v>0.34</v>
      </c>
      <c r="C29" s="363">
        <v>0.63</v>
      </c>
      <c r="D29" s="364">
        <v>0.27</v>
      </c>
      <c r="E29" s="364">
        <v>0.2</v>
      </c>
      <c r="F29" s="365">
        <v>0.19</v>
      </c>
      <c r="G29" s="366">
        <v>0.15</v>
      </c>
      <c r="H29" s="367">
        <v>0.09</v>
      </c>
      <c r="I29" s="367">
        <v>-0.01</v>
      </c>
      <c r="J29" s="368">
        <v>-0.03</v>
      </c>
      <c r="K29" s="367">
        <v>0.32</v>
      </c>
      <c r="L29" s="367">
        <v>0.05</v>
      </c>
    </row>
    <row r="30" spans="1:12" ht="15" customHeight="1" x14ac:dyDescent="0.25">
      <c r="A30" s="311" t="s">
        <v>317</v>
      </c>
      <c r="B30" s="362">
        <v>0.33</v>
      </c>
      <c r="C30" s="384">
        <v>0.26</v>
      </c>
      <c r="D30" s="367">
        <v>0.23</v>
      </c>
      <c r="E30" s="367">
        <v>0.21</v>
      </c>
      <c r="F30" s="385">
        <v>0.17</v>
      </c>
      <c r="G30" s="366">
        <v>0.14000000000000001</v>
      </c>
      <c r="H30" s="367">
        <v>0.13</v>
      </c>
      <c r="I30" s="367">
        <v>0.13</v>
      </c>
      <c r="J30" s="368">
        <v>0.12</v>
      </c>
      <c r="K30" s="367">
        <v>0.21</v>
      </c>
      <c r="L30" s="367">
        <v>0.13</v>
      </c>
    </row>
    <row r="31" spans="1:12" ht="15" customHeight="1" x14ac:dyDescent="0.25">
      <c r="A31" s="311" t="s">
        <v>318</v>
      </c>
      <c r="B31" s="376">
        <v>44.2</v>
      </c>
      <c r="C31" s="386">
        <v>45.7</v>
      </c>
      <c r="D31" s="387">
        <v>45.2</v>
      </c>
      <c r="E31" s="388">
        <v>46.5</v>
      </c>
      <c r="F31" s="389">
        <v>45.8</v>
      </c>
      <c r="G31" s="381">
        <v>44.6</v>
      </c>
      <c r="H31" s="382">
        <v>44.4</v>
      </c>
      <c r="I31" s="382">
        <v>45.6</v>
      </c>
      <c r="J31" s="383">
        <v>44.6</v>
      </c>
      <c r="K31" s="382">
        <v>45.8</v>
      </c>
      <c r="L31" s="382">
        <v>44.8</v>
      </c>
    </row>
    <row r="32" spans="1:12" ht="15" customHeight="1" x14ac:dyDescent="0.25">
      <c r="A32" s="390" t="s">
        <v>319</v>
      </c>
      <c r="B32" s="391"/>
      <c r="C32" s="392"/>
      <c r="D32" s="393"/>
      <c r="E32" s="393"/>
      <c r="F32" s="394"/>
      <c r="G32" s="395"/>
      <c r="H32" s="396"/>
      <c r="I32" s="396"/>
      <c r="J32" s="397"/>
      <c r="K32" s="396"/>
      <c r="L32" s="396"/>
    </row>
    <row r="33" spans="1:12" ht="15" customHeight="1" x14ac:dyDescent="0.25">
      <c r="A33" s="311" t="s">
        <v>320</v>
      </c>
      <c r="B33" s="376">
        <v>21.8</v>
      </c>
      <c r="C33" s="398">
        <v>16.7</v>
      </c>
      <c r="D33" s="399">
        <v>22.3</v>
      </c>
      <c r="E33" s="400">
        <v>22.7</v>
      </c>
      <c r="F33" s="401">
        <v>23</v>
      </c>
      <c r="G33" s="381">
        <v>24.8</v>
      </c>
      <c r="H33" s="382">
        <v>26.2</v>
      </c>
      <c r="I33" s="382">
        <v>27.2</v>
      </c>
      <c r="J33" s="383">
        <v>27.5</v>
      </c>
      <c r="K33" s="382">
        <v>21.1</v>
      </c>
      <c r="L33" s="382">
        <v>26.4</v>
      </c>
    </row>
    <row r="34" spans="1:12" ht="15" customHeight="1" x14ac:dyDescent="0.25">
      <c r="A34" s="402" t="s">
        <v>321</v>
      </c>
      <c r="B34" s="403">
        <v>44.2</v>
      </c>
      <c r="C34" s="404">
        <v>45.6</v>
      </c>
      <c r="D34" s="405">
        <v>45.2</v>
      </c>
      <c r="E34" s="406">
        <v>46.5</v>
      </c>
      <c r="F34" s="407">
        <v>45.8</v>
      </c>
      <c r="G34" s="408">
        <v>44.4</v>
      </c>
      <c r="H34" s="409">
        <v>44.2</v>
      </c>
      <c r="I34" s="409">
        <v>45.4</v>
      </c>
      <c r="J34" s="410">
        <v>44.4</v>
      </c>
      <c r="K34" s="409">
        <v>45.8</v>
      </c>
      <c r="L34" s="409">
        <v>44.6</v>
      </c>
    </row>
    <row r="35" spans="1:12" ht="15" customHeight="1" x14ac:dyDescent="0.25">
      <c r="A35" s="350" t="s">
        <v>322</v>
      </c>
      <c r="B35" s="286"/>
      <c r="C35" s="287"/>
      <c r="D35" s="288"/>
      <c r="E35" s="288"/>
      <c r="F35" s="289"/>
      <c r="G35" s="351"/>
      <c r="H35" s="352"/>
      <c r="I35" s="352"/>
      <c r="J35" s="353"/>
      <c r="K35" s="352"/>
      <c r="L35" s="352"/>
    </row>
    <row r="36" spans="1:12" ht="15" customHeight="1" x14ac:dyDescent="0.25">
      <c r="A36" s="411" t="s">
        <v>323</v>
      </c>
      <c r="B36" s="412">
        <v>268.5</v>
      </c>
      <c r="C36" s="413">
        <v>271.39999999999998</v>
      </c>
      <c r="D36" s="414">
        <v>277</v>
      </c>
      <c r="E36" s="415">
        <v>281.10000000000002</v>
      </c>
      <c r="F36" s="416">
        <v>282.89999999999998</v>
      </c>
      <c r="G36" s="417">
        <v>282.3</v>
      </c>
      <c r="H36" s="418">
        <v>278.39999999999998</v>
      </c>
      <c r="I36" s="418">
        <v>271.8</v>
      </c>
      <c r="J36" s="419">
        <v>264.89999999999998</v>
      </c>
      <c r="K36" s="420">
        <v>278.10000000000002</v>
      </c>
      <c r="L36" s="420">
        <v>274.3</v>
      </c>
    </row>
    <row r="37" spans="1:12" ht="15" customHeight="1" x14ac:dyDescent="0.25">
      <c r="A37" s="421" t="s">
        <v>324</v>
      </c>
      <c r="B37" s="422">
        <v>73.7</v>
      </c>
      <c r="C37" s="423">
        <v>73.900000000000006</v>
      </c>
      <c r="D37" s="424">
        <v>73.599999999999994</v>
      </c>
      <c r="E37" s="425">
        <v>72.7</v>
      </c>
      <c r="F37" s="426">
        <v>72.3</v>
      </c>
      <c r="G37" s="427">
        <v>71.599999999999994</v>
      </c>
      <c r="H37" s="428">
        <v>70.5</v>
      </c>
      <c r="I37" s="428">
        <v>68.8</v>
      </c>
      <c r="J37" s="429">
        <v>68.599999999999994</v>
      </c>
      <c r="K37" s="428">
        <v>73.099999999999994</v>
      </c>
      <c r="L37" s="428">
        <v>69.900000000000006</v>
      </c>
    </row>
    <row r="38" spans="1:12" ht="15" customHeight="1" x14ac:dyDescent="0.25">
      <c r="A38" s="421" t="s">
        <v>325</v>
      </c>
      <c r="B38" s="422">
        <v>8.7999999999999989</v>
      </c>
      <c r="C38" s="423">
        <v>8.4</v>
      </c>
      <c r="D38" s="424">
        <v>8</v>
      </c>
      <c r="E38" s="425">
        <v>7.6</v>
      </c>
      <c r="F38" s="426">
        <v>7.4</v>
      </c>
      <c r="G38" s="427">
        <v>7.1</v>
      </c>
      <c r="H38" s="428">
        <v>6.9</v>
      </c>
      <c r="I38" s="428">
        <v>6.5</v>
      </c>
      <c r="J38" s="429">
        <v>6.6</v>
      </c>
      <c r="K38" s="428">
        <v>7.9</v>
      </c>
      <c r="L38" s="428">
        <v>6.8</v>
      </c>
    </row>
    <row r="39" spans="1:12" ht="15" customHeight="1" x14ac:dyDescent="0.25">
      <c r="A39" s="421" t="s">
        <v>326</v>
      </c>
      <c r="B39" s="422">
        <v>91.3</v>
      </c>
      <c r="C39" s="423">
        <v>90.1</v>
      </c>
      <c r="D39" s="424">
        <v>87.9</v>
      </c>
      <c r="E39" s="425">
        <v>85.6</v>
      </c>
      <c r="F39" s="426">
        <v>83.7</v>
      </c>
      <c r="G39" s="427">
        <v>81</v>
      </c>
      <c r="H39" s="428">
        <v>77.8</v>
      </c>
      <c r="I39" s="428">
        <v>72.7</v>
      </c>
      <c r="J39" s="429">
        <v>68.3</v>
      </c>
      <c r="K39" s="428">
        <v>86.8</v>
      </c>
      <c r="L39" s="428">
        <v>75</v>
      </c>
    </row>
    <row r="40" spans="1:12" ht="15" customHeight="1" x14ac:dyDescent="0.25">
      <c r="A40" s="430" t="s">
        <v>327</v>
      </c>
      <c r="B40" s="422">
        <v>442.3</v>
      </c>
      <c r="C40" s="423">
        <v>443.8</v>
      </c>
      <c r="D40" s="424">
        <v>446.5</v>
      </c>
      <c r="E40" s="425">
        <v>447</v>
      </c>
      <c r="F40" s="426">
        <v>446.3</v>
      </c>
      <c r="G40" s="431">
        <v>442</v>
      </c>
      <c r="H40" s="432">
        <v>433.6</v>
      </c>
      <c r="I40" s="432">
        <v>419.8</v>
      </c>
      <c r="J40" s="433">
        <v>408.4</v>
      </c>
      <c r="K40" s="434">
        <v>445.9</v>
      </c>
      <c r="L40" s="428">
        <v>426</v>
      </c>
    </row>
    <row r="41" spans="1:12" ht="15" customHeight="1" x14ac:dyDescent="0.25">
      <c r="A41" s="430" t="s">
        <v>328</v>
      </c>
      <c r="B41" s="422">
        <v>2.6</v>
      </c>
      <c r="C41" s="423">
        <v>3.6</v>
      </c>
      <c r="D41" s="424">
        <v>3.7</v>
      </c>
      <c r="E41" s="425">
        <v>3.6</v>
      </c>
      <c r="F41" s="426">
        <v>3.7</v>
      </c>
      <c r="G41" s="431">
        <v>3.7</v>
      </c>
      <c r="H41" s="432">
        <v>3.7</v>
      </c>
      <c r="I41" s="432">
        <v>3.4</v>
      </c>
      <c r="J41" s="433">
        <v>3.3</v>
      </c>
      <c r="K41" s="434">
        <v>3.7</v>
      </c>
      <c r="L41" s="428">
        <v>3.5</v>
      </c>
    </row>
    <row r="42" spans="1:12" ht="15" customHeight="1" x14ac:dyDescent="0.25">
      <c r="A42" s="435" t="s">
        <v>329</v>
      </c>
      <c r="B42" s="422">
        <v>444.9</v>
      </c>
      <c r="C42" s="423">
        <v>447.4</v>
      </c>
      <c r="D42" s="424">
        <v>450.2</v>
      </c>
      <c r="E42" s="425">
        <v>450.6</v>
      </c>
      <c r="F42" s="426">
        <v>450</v>
      </c>
      <c r="G42" s="431">
        <v>445.7</v>
      </c>
      <c r="H42" s="432">
        <v>437.3</v>
      </c>
      <c r="I42" s="432">
        <v>423.2</v>
      </c>
      <c r="J42" s="433">
        <v>411.7</v>
      </c>
      <c r="K42" s="434">
        <v>449.6</v>
      </c>
      <c r="L42" s="428">
        <v>429.5</v>
      </c>
    </row>
    <row r="43" spans="1:12" ht="15" customHeight="1" x14ac:dyDescent="0.25">
      <c r="A43" s="430" t="s">
        <v>330</v>
      </c>
      <c r="B43" s="422">
        <v>229.3</v>
      </c>
      <c r="C43" s="423">
        <v>225.5</v>
      </c>
      <c r="D43" s="424">
        <v>222.5</v>
      </c>
      <c r="E43" s="425">
        <v>219.2</v>
      </c>
      <c r="F43" s="426">
        <v>211.6</v>
      </c>
      <c r="G43" s="431">
        <v>203.7</v>
      </c>
      <c r="H43" s="432">
        <v>196.2</v>
      </c>
      <c r="I43" s="432">
        <v>190</v>
      </c>
      <c r="J43" s="433">
        <v>187.2</v>
      </c>
      <c r="K43" s="434">
        <v>219.7</v>
      </c>
      <c r="L43" s="428">
        <v>194.3</v>
      </c>
    </row>
    <row r="44" spans="1:12" ht="15" customHeight="1" x14ac:dyDescent="0.25">
      <c r="A44" s="430" t="s">
        <v>331</v>
      </c>
      <c r="B44" s="422">
        <v>129</v>
      </c>
      <c r="C44" s="423">
        <v>127.1</v>
      </c>
      <c r="D44" s="424">
        <v>121.6</v>
      </c>
      <c r="E44" s="425">
        <v>117.5</v>
      </c>
      <c r="F44" s="426">
        <v>116.3</v>
      </c>
      <c r="G44" s="431">
        <v>116.1</v>
      </c>
      <c r="H44" s="432">
        <v>114.9</v>
      </c>
      <c r="I44" s="432">
        <v>112.3</v>
      </c>
      <c r="J44" s="433">
        <v>111.4</v>
      </c>
      <c r="K44" s="434">
        <v>120.60000000000001</v>
      </c>
      <c r="L44" s="428">
        <v>113.7</v>
      </c>
    </row>
    <row r="45" spans="1:12" ht="15" customHeight="1" x14ac:dyDescent="0.25">
      <c r="A45" s="435" t="s">
        <v>332</v>
      </c>
      <c r="B45" s="422">
        <v>358.3</v>
      </c>
      <c r="C45" s="423">
        <v>352.6</v>
      </c>
      <c r="D45" s="424">
        <v>344.1</v>
      </c>
      <c r="E45" s="425">
        <v>336.7</v>
      </c>
      <c r="F45" s="426">
        <v>327.9</v>
      </c>
      <c r="G45" s="431">
        <v>319.8</v>
      </c>
      <c r="H45" s="432">
        <v>311.10000000000002</v>
      </c>
      <c r="I45" s="432">
        <v>302.3</v>
      </c>
      <c r="J45" s="433">
        <v>298.60000000000002</v>
      </c>
      <c r="K45" s="434">
        <v>340.3</v>
      </c>
      <c r="L45" s="428">
        <v>308</v>
      </c>
    </row>
    <row r="46" spans="1:12" ht="15" customHeight="1" x14ac:dyDescent="0.25">
      <c r="A46" s="430" t="s">
        <v>333</v>
      </c>
      <c r="B46" s="422">
        <v>34.199999999999989</v>
      </c>
      <c r="C46" s="423">
        <v>33.599999999999966</v>
      </c>
      <c r="D46" s="424">
        <v>32.099999999999966</v>
      </c>
      <c r="E46" s="425">
        <v>30.300000000000011</v>
      </c>
      <c r="F46" s="426">
        <v>28.900000000000034</v>
      </c>
      <c r="G46" s="431">
        <v>27.3</v>
      </c>
      <c r="H46" s="432">
        <v>25.5</v>
      </c>
      <c r="I46" s="432">
        <v>23.3</v>
      </c>
      <c r="J46" s="383">
        <v>21.7</v>
      </c>
      <c r="K46" s="434">
        <v>31.300000000000011</v>
      </c>
      <c r="L46" s="428">
        <v>24.5</v>
      </c>
    </row>
    <row r="47" spans="1:12" ht="15" customHeight="1" x14ac:dyDescent="0.25">
      <c r="A47" s="436" t="s">
        <v>334</v>
      </c>
      <c r="B47" s="437">
        <v>392.5</v>
      </c>
      <c r="C47" s="438">
        <v>386.2</v>
      </c>
      <c r="D47" s="439">
        <v>376.2</v>
      </c>
      <c r="E47" s="440">
        <v>367</v>
      </c>
      <c r="F47" s="441">
        <v>356.8</v>
      </c>
      <c r="G47" s="442">
        <v>347.1</v>
      </c>
      <c r="H47" s="443">
        <v>336.6</v>
      </c>
      <c r="I47" s="443">
        <v>325.60000000000002</v>
      </c>
      <c r="J47" s="444">
        <v>320.3</v>
      </c>
      <c r="K47" s="445">
        <v>371.6</v>
      </c>
      <c r="L47" s="446">
        <v>332.5</v>
      </c>
    </row>
    <row r="48" spans="1:12" ht="15" customHeight="1" x14ac:dyDescent="0.25">
      <c r="A48" s="447" t="s">
        <v>335</v>
      </c>
      <c r="B48" s="448"/>
      <c r="C48" s="287"/>
      <c r="D48" s="449"/>
      <c r="E48" s="449"/>
      <c r="F48" s="289"/>
      <c r="G48" s="450"/>
      <c r="H48" s="451"/>
      <c r="I48" s="451"/>
      <c r="J48" s="448"/>
      <c r="K48" s="451"/>
      <c r="L48" s="451"/>
    </row>
    <row r="49" spans="1:12" ht="15" customHeight="1" x14ac:dyDescent="0.35">
      <c r="A49" s="430" t="s">
        <v>336</v>
      </c>
      <c r="B49" s="452">
        <v>19001</v>
      </c>
      <c r="C49" s="453">
        <v>19033</v>
      </c>
      <c r="D49" s="454">
        <v>19275</v>
      </c>
      <c r="E49" s="454">
        <v>19750</v>
      </c>
      <c r="F49" s="455">
        <v>19831</v>
      </c>
      <c r="G49" s="456">
        <v>19262</v>
      </c>
      <c r="H49" s="454">
        <v>18861</v>
      </c>
      <c r="I49" s="454">
        <v>18683</v>
      </c>
      <c r="J49" s="457">
        <v>18259</v>
      </c>
      <c r="K49" s="458"/>
      <c r="L49" s="458"/>
    </row>
    <row r="50" spans="1:12" ht="15" customHeight="1" x14ac:dyDescent="0.35">
      <c r="A50" s="459" t="s">
        <v>337</v>
      </c>
      <c r="B50" s="460">
        <v>949</v>
      </c>
      <c r="C50" s="453">
        <v>947</v>
      </c>
      <c r="D50" s="461">
        <v>945</v>
      </c>
      <c r="E50" s="461">
        <v>943</v>
      </c>
      <c r="F50" s="455">
        <v>941</v>
      </c>
      <c r="G50" s="453">
        <v>941</v>
      </c>
      <c r="H50" s="461">
        <v>947</v>
      </c>
      <c r="I50" s="461">
        <v>951</v>
      </c>
      <c r="J50" s="455">
        <v>954</v>
      </c>
      <c r="K50" s="462"/>
      <c r="L50" s="462"/>
    </row>
    <row r="51" spans="1:12" ht="15" customHeight="1" x14ac:dyDescent="0.35">
      <c r="A51" s="463" t="s">
        <v>254</v>
      </c>
      <c r="B51" s="464">
        <v>3697</v>
      </c>
      <c r="C51" s="465">
        <v>3703</v>
      </c>
      <c r="D51" s="466">
        <v>3706</v>
      </c>
      <c r="E51" s="466">
        <v>3716</v>
      </c>
      <c r="F51" s="467">
        <v>3697</v>
      </c>
      <c r="G51" s="468">
        <v>3725</v>
      </c>
      <c r="H51" s="466">
        <v>3734</v>
      </c>
      <c r="I51" s="466">
        <v>3742</v>
      </c>
      <c r="J51" s="469">
        <v>3746</v>
      </c>
      <c r="K51" s="470"/>
      <c r="L51" s="470"/>
    </row>
    <row r="52" spans="1:12" ht="13" customHeight="1" x14ac:dyDescent="0.25">
      <c r="A52" s="471"/>
      <c r="B52" s="472"/>
      <c r="C52" s="472"/>
      <c r="D52" s="472"/>
      <c r="E52" s="472"/>
      <c r="F52" s="472"/>
      <c r="G52" s="472"/>
      <c r="H52" s="472"/>
      <c r="I52" s="472"/>
      <c r="J52" s="472"/>
      <c r="K52" s="472"/>
      <c r="L52" s="472"/>
    </row>
    <row r="53" spans="1:12" ht="10.4" customHeight="1" x14ac:dyDescent="0.25">
      <c r="A53" s="2672" t="s">
        <v>338</v>
      </c>
      <c r="B53" s="2672" t="s">
        <v>15</v>
      </c>
      <c r="C53" s="2672" t="s">
        <v>15</v>
      </c>
      <c r="D53" s="2672" t="s">
        <v>15</v>
      </c>
      <c r="E53" s="2672" t="s">
        <v>15</v>
      </c>
      <c r="F53" s="2672" t="s">
        <v>15</v>
      </c>
      <c r="G53" s="2672" t="s">
        <v>15</v>
      </c>
      <c r="H53" s="2672" t="s">
        <v>15</v>
      </c>
      <c r="I53" s="2672" t="s">
        <v>15</v>
      </c>
      <c r="J53" s="2672" t="s">
        <v>15</v>
      </c>
      <c r="K53" s="2672" t="s">
        <v>15</v>
      </c>
      <c r="L53" s="2672" t="s">
        <v>15</v>
      </c>
    </row>
    <row r="54" spans="1:12" ht="10.4" customHeight="1" x14ac:dyDescent="0.25">
      <c r="A54" s="473" t="s">
        <v>339</v>
      </c>
      <c r="B54" s="473"/>
      <c r="C54" s="473"/>
      <c r="D54" s="473"/>
      <c r="E54" s="473"/>
      <c r="F54" s="473"/>
      <c r="G54" s="473"/>
      <c r="H54" s="473"/>
      <c r="I54" s="473"/>
      <c r="J54" s="473"/>
      <c r="K54" s="473"/>
      <c r="L54" s="473"/>
    </row>
    <row r="55" spans="1:12" ht="10.4" customHeight="1" x14ac:dyDescent="0.25">
      <c r="A55" s="473" t="s">
        <v>340</v>
      </c>
      <c r="B55" s="473"/>
      <c r="C55" s="473"/>
      <c r="D55" s="473"/>
      <c r="E55" s="473"/>
      <c r="F55" s="473"/>
      <c r="G55" s="473"/>
      <c r="H55" s="473"/>
      <c r="I55" s="473"/>
      <c r="J55" s="473"/>
      <c r="K55" s="473"/>
      <c r="L55" s="473"/>
    </row>
    <row r="56" spans="1:12" ht="10.4" customHeight="1" x14ac:dyDescent="0.25">
      <c r="A56" s="473" t="s">
        <v>341</v>
      </c>
      <c r="B56" s="473"/>
      <c r="C56" s="473"/>
      <c r="D56" s="473"/>
      <c r="E56" s="473"/>
      <c r="F56" s="473"/>
      <c r="G56" s="473"/>
      <c r="H56" s="473"/>
      <c r="I56" s="473"/>
      <c r="J56" s="473"/>
      <c r="K56" s="473"/>
      <c r="L56" s="473"/>
    </row>
    <row r="57" spans="1:12" ht="10.4" customHeight="1" x14ac:dyDescent="0.25">
      <c r="A57" s="473" t="s">
        <v>342</v>
      </c>
      <c r="B57" s="473"/>
      <c r="C57" s="473"/>
      <c r="D57" s="473"/>
      <c r="E57" s="473"/>
      <c r="F57" s="473"/>
      <c r="G57" s="473"/>
      <c r="H57" s="473"/>
      <c r="I57" s="473"/>
      <c r="J57" s="473"/>
      <c r="K57" s="473"/>
      <c r="L57" s="473"/>
    </row>
    <row r="58" spans="1:12" ht="10.4" customHeight="1" x14ac:dyDescent="0.25">
      <c r="A58" s="473" t="s">
        <v>343</v>
      </c>
      <c r="B58" s="473"/>
      <c r="C58" s="473"/>
      <c r="D58" s="473"/>
      <c r="E58" s="473"/>
      <c r="F58" s="473"/>
      <c r="G58" s="473"/>
      <c r="H58" s="473"/>
      <c r="I58" s="473"/>
      <c r="J58" s="473"/>
      <c r="K58" s="473"/>
      <c r="L58" s="473"/>
    </row>
    <row r="59" spans="1:12" ht="10.4" customHeight="1" x14ac:dyDescent="0.25">
      <c r="A59" s="2672" t="s">
        <v>344</v>
      </c>
      <c r="B59" s="2672" t="s">
        <v>15</v>
      </c>
      <c r="C59" s="2672" t="s">
        <v>15</v>
      </c>
      <c r="D59" s="2672" t="s">
        <v>15</v>
      </c>
      <c r="E59" s="2672" t="s">
        <v>15</v>
      </c>
      <c r="F59" s="2672" t="s">
        <v>15</v>
      </c>
      <c r="G59" s="2672" t="s">
        <v>15</v>
      </c>
      <c r="H59" s="2672" t="s">
        <v>15</v>
      </c>
      <c r="I59" s="2672" t="s">
        <v>15</v>
      </c>
      <c r="J59" s="2672" t="s">
        <v>15</v>
      </c>
      <c r="K59" s="2672" t="s">
        <v>15</v>
      </c>
      <c r="L59" s="2672" t="s">
        <v>15</v>
      </c>
    </row>
    <row r="60" spans="1:12" ht="10.4" customHeight="1" x14ac:dyDescent="0.25">
      <c r="A60" s="2664"/>
      <c r="B60" s="2664" t="s">
        <v>15</v>
      </c>
      <c r="C60" s="2664" t="s">
        <v>15</v>
      </c>
      <c r="D60" s="2664" t="s">
        <v>15</v>
      </c>
      <c r="E60" s="2664" t="s">
        <v>15</v>
      </c>
      <c r="F60" s="2664" t="s">
        <v>15</v>
      </c>
      <c r="G60" s="2664" t="s">
        <v>15</v>
      </c>
      <c r="H60" s="2664" t="s">
        <v>15</v>
      </c>
      <c r="I60" s="2664" t="s">
        <v>15</v>
      </c>
      <c r="J60" s="2664" t="s">
        <v>15</v>
      </c>
      <c r="K60" s="474"/>
      <c r="L60" s="474"/>
    </row>
  </sheetData>
  <mergeCells count="7">
    <mergeCell ref="A60:J60"/>
    <mergeCell ref="A2:L2"/>
    <mergeCell ref="C3:F3"/>
    <mergeCell ref="G3:J3"/>
    <mergeCell ref="K3:L3"/>
    <mergeCell ref="A53:L53"/>
    <mergeCell ref="A59:L59"/>
  </mergeCells>
  <hyperlinks>
    <hyperlink ref="A1" location="ToC!A2" display="Back to Table of Contents" xr:uid="{AD3ACE38-E86F-4B35-AB61-918B9DF28384}"/>
  </hyperlinks>
  <pageMargins left="0.5" right="0.5" top="0.5" bottom="0.5" header="0.25" footer="0.25"/>
  <pageSetup scale="61" orientation="landscape" r:id="rId1"/>
  <headerFooter>
    <oddFooter>&amp;L&amp;G&amp;C&amp;"Scotia,Regular"&amp;9Supplementary Financial Information (SFI)&amp;R4&amp;"Scotia,Regular"&amp;7</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764F0-7506-45CC-9DCD-4AA0058C73E4}">
  <sheetPr>
    <pageSetUpPr fitToPage="1"/>
  </sheetPr>
  <dimension ref="A1:L61"/>
  <sheetViews>
    <sheetView showGridLines="0" zoomScaleNormal="100" workbookViewId="0"/>
  </sheetViews>
  <sheetFormatPr defaultRowHeight="12.5" x14ac:dyDescent="0.25"/>
  <cols>
    <col min="1" max="1" width="97.54296875" style="22" customWidth="1"/>
    <col min="2" max="12" width="12.7265625" style="22" customWidth="1"/>
    <col min="13" max="16384" width="8.7265625" style="22"/>
  </cols>
  <sheetData>
    <row r="1" spans="1:12" ht="20" customHeight="1" x14ac:dyDescent="0.25">
      <c r="A1" s="21" t="s">
        <v>13</v>
      </c>
    </row>
    <row r="2" spans="1:12" ht="25.4" customHeight="1" x14ac:dyDescent="0.25">
      <c r="A2" s="2673" t="s">
        <v>345</v>
      </c>
      <c r="B2" s="2674" t="s">
        <v>15</v>
      </c>
      <c r="C2" s="2674" t="s">
        <v>15</v>
      </c>
      <c r="D2" s="2674" t="s">
        <v>15</v>
      </c>
      <c r="E2" s="2674" t="s">
        <v>15</v>
      </c>
      <c r="F2" s="2674" t="s">
        <v>15</v>
      </c>
      <c r="G2" s="2674" t="s">
        <v>15</v>
      </c>
      <c r="H2" s="2674" t="s">
        <v>15</v>
      </c>
      <c r="I2" s="2674" t="s">
        <v>15</v>
      </c>
      <c r="J2" s="2674" t="s">
        <v>15</v>
      </c>
      <c r="K2" s="2674" t="s">
        <v>15</v>
      </c>
      <c r="L2" s="2674" t="s">
        <v>15</v>
      </c>
    </row>
    <row r="3" spans="1:12" ht="14.5" customHeight="1" x14ac:dyDescent="0.25">
      <c r="A3" s="475"/>
      <c r="B3" s="476" t="s">
        <v>174</v>
      </c>
      <c r="C3" s="2675" t="s">
        <v>346</v>
      </c>
      <c r="D3" s="2676" t="s">
        <v>15</v>
      </c>
      <c r="E3" s="2676" t="s">
        <v>15</v>
      </c>
      <c r="F3" s="2677" t="s">
        <v>15</v>
      </c>
      <c r="G3" s="2675" t="s">
        <v>347</v>
      </c>
      <c r="H3" s="2676" t="s">
        <v>15</v>
      </c>
      <c r="I3" s="2676" t="s">
        <v>15</v>
      </c>
      <c r="J3" s="2677" t="s">
        <v>15</v>
      </c>
      <c r="K3" s="2676" t="s">
        <v>175</v>
      </c>
      <c r="L3" s="2676" t="s">
        <v>15</v>
      </c>
    </row>
    <row r="4" spans="1:12" ht="14.5" customHeight="1" x14ac:dyDescent="0.25">
      <c r="A4" s="477"/>
      <c r="B4" s="478" t="s">
        <v>177</v>
      </c>
      <c r="C4" s="479" t="s">
        <v>178</v>
      </c>
      <c r="D4" s="480" t="s">
        <v>179</v>
      </c>
      <c r="E4" s="480" t="s">
        <v>180</v>
      </c>
      <c r="F4" s="481" t="s">
        <v>181</v>
      </c>
      <c r="G4" s="479" t="s">
        <v>178</v>
      </c>
      <c r="H4" s="480" t="s">
        <v>179</v>
      </c>
      <c r="I4" s="480" t="s">
        <v>180</v>
      </c>
      <c r="J4" s="481" t="s">
        <v>181</v>
      </c>
      <c r="K4" s="482">
        <v>2023</v>
      </c>
      <c r="L4" s="483">
        <v>2022</v>
      </c>
    </row>
    <row r="5" spans="1:12" ht="15" customHeight="1" x14ac:dyDescent="0.25">
      <c r="A5" s="484" t="s">
        <v>348</v>
      </c>
      <c r="B5" s="485"/>
      <c r="C5" s="486"/>
      <c r="D5" s="487"/>
      <c r="E5" s="487"/>
      <c r="F5" s="488"/>
      <c r="G5" s="489"/>
      <c r="H5" s="487"/>
      <c r="I5" s="487"/>
      <c r="J5" s="488"/>
      <c r="K5" s="490"/>
      <c r="L5" s="490"/>
    </row>
    <row r="6" spans="1:12" ht="15" customHeight="1" x14ac:dyDescent="0.25">
      <c r="A6" s="491" t="s">
        <v>349</v>
      </c>
      <c r="B6" s="492">
        <v>2246</v>
      </c>
      <c r="C6" s="493">
        <v>2130</v>
      </c>
      <c r="D6" s="494">
        <v>2110</v>
      </c>
      <c r="E6" s="494">
        <v>1999</v>
      </c>
      <c r="F6" s="495">
        <v>1892</v>
      </c>
      <c r="G6" s="496">
        <v>1806</v>
      </c>
      <c r="H6" s="497">
        <v>1759</v>
      </c>
      <c r="I6" s="497">
        <v>1687</v>
      </c>
      <c r="J6" s="498">
        <v>1648</v>
      </c>
      <c r="K6" s="499">
        <v>8131</v>
      </c>
      <c r="L6" s="499">
        <v>6900</v>
      </c>
    </row>
    <row r="7" spans="1:12" ht="15" customHeight="1" x14ac:dyDescent="0.25">
      <c r="A7" s="491" t="s">
        <v>299</v>
      </c>
      <c r="B7" s="492">
        <v>857</v>
      </c>
      <c r="C7" s="493">
        <v>650</v>
      </c>
      <c r="D7" s="494">
        <v>725</v>
      </c>
      <c r="E7" s="494">
        <v>743</v>
      </c>
      <c r="F7" s="495">
        <v>792</v>
      </c>
      <c r="G7" s="496">
        <v>698</v>
      </c>
      <c r="H7" s="497">
        <v>660</v>
      </c>
      <c r="I7" s="497">
        <v>720</v>
      </c>
      <c r="J7" s="498">
        <v>749</v>
      </c>
      <c r="K7" s="499">
        <v>2910</v>
      </c>
      <c r="L7" s="499">
        <v>2827</v>
      </c>
    </row>
    <row r="8" spans="1:12" ht="15" customHeight="1" x14ac:dyDescent="0.25">
      <c r="A8" s="500" t="s">
        <v>300</v>
      </c>
      <c r="B8" s="501">
        <v>686</v>
      </c>
      <c r="C8" s="493">
        <v>584</v>
      </c>
      <c r="D8" s="502">
        <v>620</v>
      </c>
      <c r="E8" s="502">
        <v>582</v>
      </c>
      <c r="F8" s="503">
        <v>634</v>
      </c>
      <c r="G8" s="504">
        <v>557</v>
      </c>
      <c r="H8" s="505">
        <v>539</v>
      </c>
      <c r="I8" s="505">
        <v>547</v>
      </c>
      <c r="J8" s="506">
        <v>550</v>
      </c>
      <c r="K8" s="507">
        <v>2420</v>
      </c>
      <c r="L8" s="507">
        <v>2193</v>
      </c>
    </row>
    <row r="9" spans="1:12" ht="15" customHeight="1" x14ac:dyDescent="0.25">
      <c r="A9" s="500" t="s">
        <v>301</v>
      </c>
      <c r="B9" s="501">
        <v>60</v>
      </c>
      <c r="C9" s="493">
        <v>56</v>
      </c>
      <c r="D9" s="502">
        <v>62</v>
      </c>
      <c r="E9" s="502">
        <v>69</v>
      </c>
      <c r="F9" s="503">
        <v>63</v>
      </c>
      <c r="G9" s="504">
        <v>51</v>
      </c>
      <c r="H9" s="505">
        <v>54</v>
      </c>
      <c r="I9" s="505">
        <v>77</v>
      </c>
      <c r="J9" s="506">
        <v>68</v>
      </c>
      <c r="K9" s="507">
        <v>250</v>
      </c>
      <c r="L9" s="507">
        <v>250</v>
      </c>
    </row>
    <row r="10" spans="1:12" ht="15" customHeight="1" x14ac:dyDescent="0.25">
      <c r="A10" s="500" t="s">
        <v>302</v>
      </c>
      <c r="B10" s="501">
        <v>111</v>
      </c>
      <c r="C10" s="493">
        <v>10</v>
      </c>
      <c r="D10" s="502">
        <v>43</v>
      </c>
      <c r="E10" s="502">
        <v>92</v>
      </c>
      <c r="F10" s="503">
        <v>95</v>
      </c>
      <c r="G10" s="504">
        <v>90</v>
      </c>
      <c r="H10" s="505">
        <v>67</v>
      </c>
      <c r="I10" s="505">
        <v>96</v>
      </c>
      <c r="J10" s="506">
        <v>131</v>
      </c>
      <c r="K10" s="507">
        <v>240</v>
      </c>
      <c r="L10" s="507">
        <v>384</v>
      </c>
    </row>
    <row r="11" spans="1:12" ht="15" customHeight="1" x14ac:dyDescent="0.25">
      <c r="A11" s="508" t="s">
        <v>303</v>
      </c>
      <c r="B11" s="492">
        <v>3103</v>
      </c>
      <c r="C11" s="493">
        <v>2780</v>
      </c>
      <c r="D11" s="494">
        <v>2835</v>
      </c>
      <c r="E11" s="494">
        <v>2742</v>
      </c>
      <c r="F11" s="495">
        <v>2684</v>
      </c>
      <c r="G11" s="496">
        <v>2504</v>
      </c>
      <c r="H11" s="497">
        <v>2419</v>
      </c>
      <c r="I11" s="497">
        <v>2407</v>
      </c>
      <c r="J11" s="498">
        <v>2397</v>
      </c>
      <c r="K11" s="499">
        <v>11041</v>
      </c>
      <c r="L11" s="499">
        <v>9727</v>
      </c>
    </row>
    <row r="12" spans="1:12" ht="15" customHeight="1" x14ac:dyDescent="0.25">
      <c r="A12" s="491" t="s">
        <v>278</v>
      </c>
      <c r="B12" s="509">
        <v>574</v>
      </c>
      <c r="C12" s="493">
        <v>512</v>
      </c>
      <c r="D12" s="494">
        <v>516</v>
      </c>
      <c r="E12" s="494">
        <v>436</v>
      </c>
      <c r="F12" s="510">
        <v>404</v>
      </c>
      <c r="G12" s="496">
        <v>355</v>
      </c>
      <c r="H12" s="497">
        <v>325</v>
      </c>
      <c r="I12" s="497">
        <v>276</v>
      </c>
      <c r="J12" s="498">
        <v>274</v>
      </c>
      <c r="K12" s="499">
        <v>1868</v>
      </c>
      <c r="L12" s="499">
        <v>1230</v>
      </c>
    </row>
    <row r="13" spans="1:12" ht="15" customHeight="1" x14ac:dyDescent="0.25">
      <c r="A13" s="491" t="s">
        <v>350</v>
      </c>
      <c r="B13" s="509">
        <v>1571</v>
      </c>
      <c r="C13" s="493">
        <v>1520</v>
      </c>
      <c r="D13" s="494">
        <v>1488</v>
      </c>
      <c r="E13" s="494">
        <v>1478</v>
      </c>
      <c r="F13" s="510">
        <v>1433</v>
      </c>
      <c r="G13" s="496">
        <v>1364</v>
      </c>
      <c r="H13" s="497">
        <v>1295</v>
      </c>
      <c r="I13" s="497">
        <v>1268</v>
      </c>
      <c r="J13" s="498">
        <v>1285</v>
      </c>
      <c r="K13" s="499">
        <v>5919</v>
      </c>
      <c r="L13" s="499">
        <v>5212</v>
      </c>
    </row>
    <row r="14" spans="1:12" ht="15" customHeight="1" x14ac:dyDescent="0.25">
      <c r="A14" s="508" t="s">
        <v>280</v>
      </c>
      <c r="B14" s="509">
        <v>958</v>
      </c>
      <c r="C14" s="493">
        <v>748</v>
      </c>
      <c r="D14" s="494">
        <v>831</v>
      </c>
      <c r="E14" s="494">
        <v>828</v>
      </c>
      <c r="F14" s="510">
        <v>847</v>
      </c>
      <c r="G14" s="496">
        <v>785</v>
      </c>
      <c r="H14" s="497">
        <v>799</v>
      </c>
      <c r="I14" s="497">
        <v>863</v>
      </c>
      <c r="J14" s="498">
        <v>838</v>
      </c>
      <c r="K14" s="499">
        <v>3254</v>
      </c>
      <c r="L14" s="499">
        <v>3285</v>
      </c>
    </row>
    <row r="15" spans="1:12" ht="15" customHeight="1" x14ac:dyDescent="0.25">
      <c r="A15" s="491" t="s">
        <v>306</v>
      </c>
      <c r="B15" s="509">
        <v>190</v>
      </c>
      <c r="C15" s="493">
        <v>168</v>
      </c>
      <c r="D15" s="494">
        <v>192</v>
      </c>
      <c r="E15" s="494">
        <v>171</v>
      </c>
      <c r="F15" s="510">
        <v>168</v>
      </c>
      <c r="G15" s="496">
        <v>106</v>
      </c>
      <c r="H15" s="497">
        <v>122</v>
      </c>
      <c r="I15" s="497">
        <v>182</v>
      </c>
      <c r="J15" s="498">
        <v>208</v>
      </c>
      <c r="K15" s="499">
        <v>699</v>
      </c>
      <c r="L15" s="499">
        <v>618</v>
      </c>
    </row>
    <row r="16" spans="1:12" ht="15" customHeight="1" x14ac:dyDescent="0.25">
      <c r="A16" s="508" t="s">
        <v>307</v>
      </c>
      <c r="B16" s="509">
        <v>768</v>
      </c>
      <c r="C16" s="493">
        <v>580</v>
      </c>
      <c r="D16" s="494">
        <v>639</v>
      </c>
      <c r="E16" s="494">
        <v>657</v>
      </c>
      <c r="F16" s="510">
        <v>679</v>
      </c>
      <c r="G16" s="496">
        <v>679</v>
      </c>
      <c r="H16" s="497">
        <v>677</v>
      </c>
      <c r="I16" s="497">
        <v>681</v>
      </c>
      <c r="J16" s="498">
        <v>630</v>
      </c>
      <c r="K16" s="499">
        <v>2555</v>
      </c>
      <c r="L16" s="499">
        <v>2667</v>
      </c>
    </row>
    <row r="17" spans="1:12" ht="15" customHeight="1" x14ac:dyDescent="0.25">
      <c r="A17" s="491" t="s">
        <v>308</v>
      </c>
      <c r="B17" s="509">
        <v>6</v>
      </c>
      <c r="C17" s="511">
        <v>8</v>
      </c>
      <c r="D17" s="502">
        <v>7</v>
      </c>
      <c r="E17" s="502">
        <v>8</v>
      </c>
      <c r="F17" s="512">
        <v>7</v>
      </c>
      <c r="G17" s="496">
        <v>7</v>
      </c>
      <c r="H17" s="497">
        <v>6</v>
      </c>
      <c r="I17" s="497">
        <v>8</v>
      </c>
      <c r="J17" s="498">
        <v>7</v>
      </c>
      <c r="K17" s="499">
        <v>30</v>
      </c>
      <c r="L17" s="499">
        <v>28</v>
      </c>
    </row>
    <row r="18" spans="1:12" ht="15" customHeight="1" x14ac:dyDescent="0.25">
      <c r="A18" s="508" t="s">
        <v>284</v>
      </c>
      <c r="B18" s="509">
        <v>774</v>
      </c>
      <c r="C18" s="511">
        <v>588</v>
      </c>
      <c r="D18" s="502">
        <v>646</v>
      </c>
      <c r="E18" s="502">
        <v>665</v>
      </c>
      <c r="F18" s="512">
        <v>686</v>
      </c>
      <c r="G18" s="496">
        <v>686</v>
      </c>
      <c r="H18" s="497">
        <v>683</v>
      </c>
      <c r="I18" s="497">
        <v>689</v>
      </c>
      <c r="J18" s="498">
        <v>637</v>
      </c>
      <c r="K18" s="497">
        <v>2585</v>
      </c>
      <c r="L18" s="497">
        <v>2695</v>
      </c>
    </row>
    <row r="19" spans="1:12" ht="15" customHeight="1" x14ac:dyDescent="0.25">
      <c r="A19" s="508" t="s">
        <v>351</v>
      </c>
      <c r="B19" s="509">
        <v>22</v>
      </c>
      <c r="C19" s="511">
        <v>32</v>
      </c>
      <c r="D19" s="502">
        <v>18</v>
      </c>
      <c r="E19" s="502">
        <v>21</v>
      </c>
      <c r="F19" s="512">
        <v>35</v>
      </c>
      <c r="G19" s="496">
        <v>36</v>
      </c>
      <c r="H19" s="497">
        <v>52</v>
      </c>
      <c r="I19" s="497">
        <v>76</v>
      </c>
      <c r="J19" s="498">
        <v>85</v>
      </c>
      <c r="K19" s="499">
        <v>106</v>
      </c>
      <c r="L19" s="499">
        <v>249</v>
      </c>
    </row>
    <row r="20" spans="1:12" ht="15" customHeight="1" x14ac:dyDescent="0.25">
      <c r="A20" s="508" t="s">
        <v>352</v>
      </c>
      <c r="B20" s="509">
        <v>746</v>
      </c>
      <c r="C20" s="511">
        <v>548</v>
      </c>
      <c r="D20" s="502">
        <v>621</v>
      </c>
      <c r="E20" s="502">
        <v>636</v>
      </c>
      <c r="F20" s="512">
        <v>644</v>
      </c>
      <c r="G20" s="496">
        <v>643</v>
      </c>
      <c r="H20" s="497">
        <v>625</v>
      </c>
      <c r="I20" s="497">
        <v>605</v>
      </c>
      <c r="J20" s="498">
        <v>545</v>
      </c>
      <c r="K20" s="497">
        <v>2449</v>
      </c>
      <c r="L20" s="497">
        <v>2418</v>
      </c>
    </row>
    <row r="21" spans="1:12" ht="15" customHeight="1" x14ac:dyDescent="0.25">
      <c r="A21" s="508" t="s">
        <v>353</v>
      </c>
      <c r="B21" s="509">
        <v>22</v>
      </c>
      <c r="C21" s="511">
        <v>32</v>
      </c>
      <c r="D21" s="502">
        <v>18</v>
      </c>
      <c r="E21" s="502">
        <v>21</v>
      </c>
      <c r="F21" s="512">
        <v>35</v>
      </c>
      <c r="G21" s="496">
        <v>36</v>
      </c>
      <c r="H21" s="497">
        <v>52</v>
      </c>
      <c r="I21" s="497">
        <v>76</v>
      </c>
      <c r="J21" s="498">
        <v>85</v>
      </c>
      <c r="K21" s="499">
        <v>106</v>
      </c>
      <c r="L21" s="499">
        <v>249</v>
      </c>
    </row>
    <row r="22" spans="1:12" ht="15" customHeight="1" x14ac:dyDescent="0.25">
      <c r="A22" s="508" t="s">
        <v>354</v>
      </c>
      <c r="B22" s="509">
        <v>752</v>
      </c>
      <c r="C22" s="511">
        <v>556</v>
      </c>
      <c r="D22" s="502">
        <v>628</v>
      </c>
      <c r="E22" s="502">
        <v>644</v>
      </c>
      <c r="F22" s="512">
        <v>651</v>
      </c>
      <c r="G22" s="496">
        <v>650</v>
      </c>
      <c r="H22" s="497">
        <v>631</v>
      </c>
      <c r="I22" s="497">
        <v>613</v>
      </c>
      <c r="J22" s="498">
        <v>552</v>
      </c>
      <c r="K22" s="497">
        <v>2479</v>
      </c>
      <c r="L22" s="497">
        <v>2446</v>
      </c>
    </row>
    <row r="23" spans="1:12" ht="15" customHeight="1" x14ac:dyDescent="0.25">
      <c r="A23" s="513" t="s">
        <v>311</v>
      </c>
      <c r="B23" s="514"/>
      <c r="C23" s="515"/>
      <c r="D23" s="516"/>
      <c r="E23" s="516"/>
      <c r="F23" s="517"/>
      <c r="G23" s="518"/>
      <c r="H23" s="516"/>
      <c r="I23" s="516"/>
      <c r="J23" s="517"/>
      <c r="K23" s="519"/>
      <c r="L23" s="519"/>
    </row>
    <row r="24" spans="1:12" ht="15" customHeight="1" x14ac:dyDescent="0.25">
      <c r="A24" s="520" t="s">
        <v>312</v>
      </c>
      <c r="B24" s="196">
        <v>4.3600000000000003</v>
      </c>
      <c r="C24" s="521">
        <v>4.17</v>
      </c>
      <c r="D24" s="522">
        <v>4.09</v>
      </c>
      <c r="E24" s="522">
        <v>4.0999999999999996</v>
      </c>
      <c r="F24" s="523">
        <v>3.99</v>
      </c>
      <c r="G24" s="521">
        <v>4.08</v>
      </c>
      <c r="H24" s="522">
        <v>3.95</v>
      </c>
      <c r="I24" s="522">
        <v>3.96</v>
      </c>
      <c r="J24" s="523">
        <v>3.87</v>
      </c>
      <c r="K24" s="524">
        <v>4.09</v>
      </c>
      <c r="L24" s="524">
        <v>3.96</v>
      </c>
    </row>
    <row r="25" spans="1:12" ht="15" customHeight="1" x14ac:dyDescent="0.25">
      <c r="A25" s="525" t="s">
        <v>355</v>
      </c>
      <c r="B25" s="207">
        <v>1.1299999999999999</v>
      </c>
      <c r="C25" s="526">
        <v>1.02</v>
      </c>
      <c r="D25" s="527">
        <v>0.98</v>
      </c>
      <c r="E25" s="527">
        <v>0.83</v>
      </c>
      <c r="F25" s="528">
        <v>0.88</v>
      </c>
      <c r="G25" s="526">
        <v>0.76</v>
      </c>
      <c r="H25" s="527">
        <v>0.74</v>
      </c>
      <c r="I25" s="527">
        <v>0.76</v>
      </c>
      <c r="J25" s="528">
        <v>0.88</v>
      </c>
      <c r="K25" s="529">
        <v>0.93</v>
      </c>
      <c r="L25" s="529">
        <v>0.79</v>
      </c>
    </row>
    <row r="26" spans="1:12" ht="15" customHeight="1" x14ac:dyDescent="0.25">
      <c r="A26" s="530" t="s">
        <v>314</v>
      </c>
      <c r="B26" s="203"/>
      <c r="C26" s="531"/>
      <c r="D26" s="532"/>
      <c r="E26" s="532"/>
      <c r="F26" s="533"/>
      <c r="G26" s="534"/>
      <c r="H26" s="532"/>
      <c r="I26" s="532"/>
      <c r="J26" s="533"/>
      <c r="K26" s="529"/>
      <c r="L26" s="529"/>
    </row>
    <row r="27" spans="1:12" ht="15" customHeight="1" x14ac:dyDescent="0.25">
      <c r="A27" s="535" t="s">
        <v>356</v>
      </c>
      <c r="B27" s="536">
        <v>15.3</v>
      </c>
      <c r="C27" s="537">
        <v>12.1</v>
      </c>
      <c r="D27" s="538">
        <v>13.3</v>
      </c>
      <c r="E27" s="538">
        <v>13.1</v>
      </c>
      <c r="F27" s="539">
        <v>13.2</v>
      </c>
      <c r="G27" s="540">
        <v>13.1</v>
      </c>
      <c r="H27" s="541">
        <v>13</v>
      </c>
      <c r="I27" s="541">
        <v>13.2</v>
      </c>
      <c r="J27" s="542">
        <v>12.2</v>
      </c>
      <c r="K27" s="543">
        <v>12.9</v>
      </c>
      <c r="L27" s="543">
        <v>12.9</v>
      </c>
    </row>
    <row r="28" spans="1:12" ht="15" customHeight="1" x14ac:dyDescent="0.25">
      <c r="A28" s="535" t="s">
        <v>357</v>
      </c>
      <c r="B28" s="544">
        <v>1.35</v>
      </c>
      <c r="C28" s="545">
        <v>1.19</v>
      </c>
      <c r="D28" s="546">
        <v>1.18</v>
      </c>
      <c r="E28" s="546">
        <v>1.03</v>
      </c>
      <c r="F28" s="547">
        <v>0.96</v>
      </c>
      <c r="G28" s="545">
        <v>0.89</v>
      </c>
      <c r="H28" s="546">
        <v>0.84</v>
      </c>
      <c r="I28" s="546">
        <v>0.77</v>
      </c>
      <c r="J28" s="547">
        <v>0.77</v>
      </c>
      <c r="K28" s="548">
        <v>1.0900000000000001</v>
      </c>
      <c r="L28" s="548">
        <v>0.82</v>
      </c>
    </row>
    <row r="29" spans="1:12" ht="15" customHeight="1" x14ac:dyDescent="0.25">
      <c r="A29" s="535" t="s">
        <v>358</v>
      </c>
      <c r="B29" s="544">
        <v>1.35</v>
      </c>
      <c r="C29" s="545">
        <v>1.18</v>
      </c>
      <c r="D29" s="546">
        <v>1.1100000000000001</v>
      </c>
      <c r="E29" s="546">
        <v>0.94</v>
      </c>
      <c r="F29" s="547">
        <v>0.89</v>
      </c>
      <c r="G29" s="545">
        <v>0.81</v>
      </c>
      <c r="H29" s="546">
        <v>0.68</v>
      </c>
      <c r="I29" s="546">
        <v>0.77</v>
      </c>
      <c r="J29" s="547">
        <v>0.81</v>
      </c>
      <c r="K29" s="548">
        <v>1.03</v>
      </c>
      <c r="L29" s="548">
        <v>0.77</v>
      </c>
    </row>
    <row r="30" spans="1:12" ht="15" customHeight="1" x14ac:dyDescent="0.25">
      <c r="A30" s="549" t="s">
        <v>359</v>
      </c>
      <c r="B30" s="536">
        <v>50.6</v>
      </c>
      <c r="C30" s="537">
        <v>54.6</v>
      </c>
      <c r="D30" s="538">
        <v>52.5</v>
      </c>
      <c r="E30" s="538">
        <v>53.9</v>
      </c>
      <c r="F30" s="539">
        <v>53.4</v>
      </c>
      <c r="G30" s="540">
        <v>54.5</v>
      </c>
      <c r="H30" s="541">
        <v>53.5</v>
      </c>
      <c r="I30" s="541">
        <v>52.7</v>
      </c>
      <c r="J30" s="542">
        <v>53.6</v>
      </c>
      <c r="K30" s="543">
        <v>53.6</v>
      </c>
      <c r="L30" s="543">
        <v>53.6</v>
      </c>
    </row>
    <row r="31" spans="1:12" ht="15" customHeight="1" x14ac:dyDescent="0.25">
      <c r="A31" s="550" t="s">
        <v>319</v>
      </c>
      <c r="B31" s="551"/>
      <c r="C31" s="552"/>
      <c r="D31" s="553"/>
      <c r="E31" s="553"/>
      <c r="F31" s="554"/>
      <c r="G31" s="555"/>
      <c r="H31" s="553"/>
      <c r="I31" s="553"/>
      <c r="J31" s="554"/>
      <c r="K31" s="556"/>
      <c r="L31" s="556"/>
    </row>
    <row r="32" spans="1:12" ht="15" customHeight="1" x14ac:dyDescent="0.25">
      <c r="A32" s="557" t="s">
        <v>320</v>
      </c>
      <c r="B32" s="558">
        <v>15.4</v>
      </c>
      <c r="C32" s="559">
        <v>12.3</v>
      </c>
      <c r="D32" s="560">
        <v>13.4</v>
      </c>
      <c r="E32" s="560">
        <v>13.3</v>
      </c>
      <c r="F32" s="561">
        <v>13.4</v>
      </c>
      <c r="G32" s="559">
        <v>13.2</v>
      </c>
      <c r="H32" s="560">
        <v>13.1</v>
      </c>
      <c r="I32" s="560">
        <v>13.3</v>
      </c>
      <c r="J32" s="561">
        <v>12.4</v>
      </c>
      <c r="K32" s="556">
        <v>13.1</v>
      </c>
      <c r="L32" s="556">
        <v>13</v>
      </c>
    </row>
    <row r="33" spans="1:12" ht="15" customHeight="1" x14ac:dyDescent="0.25">
      <c r="A33" s="562" t="s">
        <v>321</v>
      </c>
      <c r="B33" s="563">
        <v>50.4</v>
      </c>
      <c r="C33" s="559">
        <v>54.3</v>
      </c>
      <c r="D33" s="560">
        <v>52.2</v>
      </c>
      <c r="E33" s="560">
        <v>53.5</v>
      </c>
      <c r="F33" s="561">
        <v>53</v>
      </c>
      <c r="G33" s="559">
        <v>54.1</v>
      </c>
      <c r="H33" s="560">
        <v>53.2</v>
      </c>
      <c r="I33" s="560">
        <v>52.2</v>
      </c>
      <c r="J33" s="561">
        <v>53.2</v>
      </c>
      <c r="K33" s="564">
        <v>53.2</v>
      </c>
      <c r="L33" s="564">
        <v>53.2</v>
      </c>
    </row>
    <row r="34" spans="1:12" ht="15" customHeight="1" x14ac:dyDescent="0.25">
      <c r="A34" s="513" t="s">
        <v>360</v>
      </c>
      <c r="B34" s="565"/>
      <c r="C34" s="566"/>
      <c r="D34" s="567"/>
      <c r="E34" s="567"/>
      <c r="F34" s="568"/>
      <c r="G34" s="569"/>
      <c r="H34" s="567"/>
      <c r="I34" s="567"/>
      <c r="J34" s="568"/>
      <c r="K34" s="570"/>
      <c r="L34" s="570"/>
    </row>
    <row r="35" spans="1:12" ht="15" customHeight="1" x14ac:dyDescent="0.25">
      <c r="A35" s="571" t="s">
        <v>323</v>
      </c>
      <c r="B35" s="572">
        <v>52.6</v>
      </c>
      <c r="C35" s="573">
        <v>51.8</v>
      </c>
      <c r="D35" s="574">
        <v>52.7</v>
      </c>
      <c r="E35" s="574">
        <v>51.4</v>
      </c>
      <c r="F35" s="575">
        <v>47.8</v>
      </c>
      <c r="G35" s="573">
        <v>44.3</v>
      </c>
      <c r="H35" s="574">
        <v>42.3</v>
      </c>
      <c r="I35" s="574">
        <v>42</v>
      </c>
      <c r="J35" s="575">
        <v>39.700000000000003</v>
      </c>
      <c r="K35" s="576">
        <v>50.9</v>
      </c>
      <c r="L35" s="576">
        <v>42.1</v>
      </c>
    </row>
    <row r="36" spans="1:12" ht="15" customHeight="1" x14ac:dyDescent="0.25">
      <c r="A36" s="577" t="s">
        <v>361</v>
      </c>
      <c r="B36" s="578">
        <v>20</v>
      </c>
      <c r="C36" s="559">
        <v>19.8</v>
      </c>
      <c r="D36" s="560">
        <v>20.400000000000002</v>
      </c>
      <c r="E36" s="560">
        <v>20.399999999999999</v>
      </c>
      <c r="F36" s="561">
        <v>19.5</v>
      </c>
      <c r="G36" s="559">
        <v>18.7</v>
      </c>
      <c r="H36" s="560">
        <v>18.399999999999999</v>
      </c>
      <c r="I36" s="560">
        <v>18.2</v>
      </c>
      <c r="J36" s="561">
        <v>17.7</v>
      </c>
      <c r="K36" s="556">
        <v>20</v>
      </c>
      <c r="L36" s="556">
        <v>18.3</v>
      </c>
    </row>
    <row r="37" spans="1:12" ht="15" customHeight="1" x14ac:dyDescent="0.25">
      <c r="A37" s="577" t="s">
        <v>362</v>
      </c>
      <c r="B37" s="558">
        <v>8.8000000000000007</v>
      </c>
      <c r="C37" s="559">
        <v>8.6999999999999993</v>
      </c>
      <c r="D37" s="560">
        <v>8.8000000000000007</v>
      </c>
      <c r="E37" s="560">
        <v>8.6999999999999993</v>
      </c>
      <c r="F37" s="561">
        <v>8.1999999999999993</v>
      </c>
      <c r="G37" s="559">
        <v>7.6</v>
      </c>
      <c r="H37" s="560">
        <v>7.4</v>
      </c>
      <c r="I37" s="560">
        <v>7.3</v>
      </c>
      <c r="J37" s="561">
        <v>6.7</v>
      </c>
      <c r="K37" s="556">
        <v>8.6</v>
      </c>
      <c r="L37" s="556">
        <v>7.2</v>
      </c>
    </row>
    <row r="38" spans="1:12" ht="15" customHeight="1" x14ac:dyDescent="0.25">
      <c r="A38" s="577" t="s">
        <v>326</v>
      </c>
      <c r="B38" s="558">
        <v>92.1</v>
      </c>
      <c r="C38" s="559">
        <v>94.199999999999989</v>
      </c>
      <c r="D38" s="560">
        <v>96.199999999999989</v>
      </c>
      <c r="E38" s="560">
        <v>96.7</v>
      </c>
      <c r="F38" s="561">
        <v>95.1</v>
      </c>
      <c r="G38" s="559">
        <v>90.1</v>
      </c>
      <c r="H38" s="560">
        <v>86.6</v>
      </c>
      <c r="I38" s="560">
        <v>83.1</v>
      </c>
      <c r="J38" s="561">
        <v>79.3</v>
      </c>
      <c r="K38" s="556">
        <v>95.6</v>
      </c>
      <c r="L38" s="556">
        <v>84.8</v>
      </c>
    </row>
    <row r="39" spans="1:12" ht="15" customHeight="1" x14ac:dyDescent="0.25">
      <c r="A39" s="579" t="s">
        <v>363</v>
      </c>
      <c r="B39" s="558">
        <v>173.5</v>
      </c>
      <c r="C39" s="559">
        <v>174.5</v>
      </c>
      <c r="D39" s="560">
        <v>178.1</v>
      </c>
      <c r="E39" s="560">
        <v>177.2</v>
      </c>
      <c r="F39" s="561">
        <v>170.6</v>
      </c>
      <c r="G39" s="559">
        <v>160.69999999999999</v>
      </c>
      <c r="H39" s="560">
        <v>154.69999999999999</v>
      </c>
      <c r="I39" s="560">
        <v>150.6</v>
      </c>
      <c r="J39" s="561">
        <v>143.4</v>
      </c>
      <c r="K39" s="560">
        <v>175.1</v>
      </c>
      <c r="L39" s="560">
        <v>152.4</v>
      </c>
    </row>
    <row r="40" spans="1:12" ht="15" customHeight="1" x14ac:dyDescent="0.25">
      <c r="A40" s="577" t="s">
        <v>364</v>
      </c>
      <c r="B40" s="558">
        <v>23.6</v>
      </c>
      <c r="C40" s="559">
        <v>21.4</v>
      </c>
      <c r="D40" s="560">
        <v>20.9</v>
      </c>
      <c r="E40" s="560">
        <v>20.3</v>
      </c>
      <c r="F40" s="561">
        <v>18.2</v>
      </c>
      <c r="G40" s="559">
        <v>17.5</v>
      </c>
      <c r="H40" s="560">
        <v>16.600000000000001</v>
      </c>
      <c r="I40" s="560">
        <v>16.100000000000001</v>
      </c>
      <c r="J40" s="561">
        <v>15.5</v>
      </c>
      <c r="K40" s="560">
        <v>20.2</v>
      </c>
      <c r="L40" s="560">
        <v>16.399999999999999</v>
      </c>
    </row>
    <row r="41" spans="1:12" ht="15" customHeight="1" x14ac:dyDescent="0.25">
      <c r="A41" s="577" t="s">
        <v>365</v>
      </c>
      <c r="B41" s="558">
        <v>16.100000000000001</v>
      </c>
      <c r="C41" s="559">
        <v>17.2</v>
      </c>
      <c r="D41" s="560">
        <v>16.7</v>
      </c>
      <c r="E41" s="560">
        <v>15.9</v>
      </c>
      <c r="F41" s="561">
        <v>15.8</v>
      </c>
      <c r="G41" s="559">
        <v>15</v>
      </c>
      <c r="H41" s="560">
        <v>15.4</v>
      </c>
      <c r="I41" s="560">
        <v>16.100000000000001</v>
      </c>
      <c r="J41" s="561">
        <v>16.8</v>
      </c>
      <c r="K41" s="560">
        <v>16.399999999999999</v>
      </c>
      <c r="L41" s="560">
        <v>15.8</v>
      </c>
    </row>
    <row r="42" spans="1:12" ht="15" customHeight="1" x14ac:dyDescent="0.25">
      <c r="A42" s="577" t="s">
        <v>328</v>
      </c>
      <c r="B42" s="558">
        <v>23.300000000000011</v>
      </c>
      <c r="C42" s="559">
        <v>25.200000000000017</v>
      </c>
      <c r="D42" s="560">
        <v>25.700000000000017</v>
      </c>
      <c r="E42" s="560">
        <v>25.3</v>
      </c>
      <c r="F42" s="561">
        <v>23.8</v>
      </c>
      <c r="G42" s="559">
        <v>23.9</v>
      </c>
      <c r="H42" s="560">
        <v>22.4</v>
      </c>
      <c r="I42" s="560">
        <v>21.100000000000023</v>
      </c>
      <c r="J42" s="561">
        <v>20.399999999999999</v>
      </c>
      <c r="K42" s="560">
        <v>25</v>
      </c>
      <c r="L42" s="560">
        <v>21.9</v>
      </c>
    </row>
    <row r="43" spans="1:12" ht="15" customHeight="1" x14ac:dyDescent="0.25">
      <c r="A43" s="579" t="s">
        <v>329</v>
      </c>
      <c r="B43" s="558">
        <v>236.5</v>
      </c>
      <c r="C43" s="559">
        <v>238.3</v>
      </c>
      <c r="D43" s="560">
        <v>241.4</v>
      </c>
      <c r="E43" s="560">
        <v>238.7</v>
      </c>
      <c r="F43" s="561">
        <v>228.4</v>
      </c>
      <c r="G43" s="559">
        <v>217.1</v>
      </c>
      <c r="H43" s="560">
        <v>209.1</v>
      </c>
      <c r="I43" s="560">
        <v>203.9</v>
      </c>
      <c r="J43" s="561">
        <v>196.1</v>
      </c>
      <c r="K43" s="560">
        <v>236.7</v>
      </c>
      <c r="L43" s="560">
        <v>206.5</v>
      </c>
    </row>
    <row r="44" spans="1:12" ht="15" customHeight="1" x14ac:dyDescent="0.25">
      <c r="A44" s="577" t="s">
        <v>330</v>
      </c>
      <c r="B44" s="558">
        <v>42.4</v>
      </c>
      <c r="C44" s="559">
        <v>42</v>
      </c>
      <c r="D44" s="560">
        <v>42.2</v>
      </c>
      <c r="E44" s="560">
        <v>40.9</v>
      </c>
      <c r="F44" s="561">
        <v>39.5</v>
      </c>
      <c r="G44" s="559">
        <v>37.799999999999997</v>
      </c>
      <c r="H44" s="560">
        <v>36.700000000000003</v>
      </c>
      <c r="I44" s="560">
        <v>36.4</v>
      </c>
      <c r="J44" s="561">
        <v>35.5</v>
      </c>
      <c r="K44" s="560">
        <v>41.1</v>
      </c>
      <c r="L44" s="560">
        <v>36.6</v>
      </c>
    </row>
    <row r="45" spans="1:12" ht="15" customHeight="1" x14ac:dyDescent="0.25">
      <c r="A45" s="577" t="s">
        <v>331</v>
      </c>
      <c r="B45" s="558">
        <v>89</v>
      </c>
      <c r="C45" s="559">
        <v>90.1</v>
      </c>
      <c r="D45" s="560">
        <v>86.6</v>
      </c>
      <c r="E45" s="560">
        <v>85</v>
      </c>
      <c r="F45" s="561">
        <v>79.5</v>
      </c>
      <c r="G45" s="580">
        <v>74.900000000000006</v>
      </c>
      <c r="H45" s="560">
        <v>72</v>
      </c>
      <c r="I45" s="560">
        <v>69.8</v>
      </c>
      <c r="J45" s="561">
        <v>65.7</v>
      </c>
      <c r="K45" s="556">
        <v>85.3</v>
      </c>
      <c r="L45" s="556">
        <v>70.599999999999994</v>
      </c>
    </row>
    <row r="46" spans="1:12" ht="15" customHeight="1" x14ac:dyDescent="0.25">
      <c r="A46" s="581" t="s">
        <v>332</v>
      </c>
      <c r="B46" s="582">
        <v>131.4</v>
      </c>
      <c r="C46" s="583">
        <v>132.1</v>
      </c>
      <c r="D46" s="584">
        <v>128.80000000000001</v>
      </c>
      <c r="E46" s="584">
        <v>125.9</v>
      </c>
      <c r="F46" s="585">
        <v>119</v>
      </c>
      <c r="G46" s="583">
        <v>112.7</v>
      </c>
      <c r="H46" s="584">
        <v>108.7</v>
      </c>
      <c r="I46" s="584">
        <v>106.2</v>
      </c>
      <c r="J46" s="585">
        <v>101.2</v>
      </c>
      <c r="K46" s="586">
        <v>126.4</v>
      </c>
      <c r="L46" s="586">
        <v>107.2</v>
      </c>
    </row>
    <row r="47" spans="1:12" ht="15" customHeight="1" x14ac:dyDescent="0.25">
      <c r="A47" s="587" t="s">
        <v>333</v>
      </c>
      <c r="B47" s="588">
        <v>52.400000000000006</v>
      </c>
      <c r="C47" s="589">
        <v>51.599999999999994</v>
      </c>
      <c r="D47" s="590">
        <v>55.5</v>
      </c>
      <c r="E47" s="590">
        <v>54.7</v>
      </c>
      <c r="F47" s="591">
        <v>49.7</v>
      </c>
      <c r="G47" s="589">
        <v>47.6</v>
      </c>
      <c r="H47" s="590">
        <v>46.5</v>
      </c>
      <c r="I47" s="590">
        <v>42.7</v>
      </c>
      <c r="J47" s="591">
        <v>42.8</v>
      </c>
      <c r="K47" s="592">
        <v>52.900000000000006</v>
      </c>
      <c r="L47" s="592">
        <v>44.9</v>
      </c>
    </row>
    <row r="48" spans="1:12" ht="15" customHeight="1" x14ac:dyDescent="0.25">
      <c r="A48" s="508" t="s">
        <v>334</v>
      </c>
      <c r="B48" s="212">
        <v>183.8</v>
      </c>
      <c r="C48" s="540">
        <v>183.7</v>
      </c>
      <c r="D48" s="541">
        <v>184.3</v>
      </c>
      <c r="E48" s="541">
        <v>180.6</v>
      </c>
      <c r="F48" s="542">
        <v>168.7</v>
      </c>
      <c r="G48" s="540">
        <v>160.30000000000001</v>
      </c>
      <c r="H48" s="541">
        <v>155.19999999999999</v>
      </c>
      <c r="I48" s="541">
        <v>148.9</v>
      </c>
      <c r="J48" s="542">
        <v>144</v>
      </c>
      <c r="K48" s="543">
        <v>179.3</v>
      </c>
      <c r="L48" s="543">
        <v>152.1</v>
      </c>
    </row>
    <row r="49" spans="1:12" ht="15" customHeight="1" x14ac:dyDescent="0.25">
      <c r="A49" s="593" t="s">
        <v>335</v>
      </c>
      <c r="B49" s="594"/>
      <c r="C49" s="595"/>
      <c r="D49" s="596"/>
      <c r="E49" s="596"/>
      <c r="F49" s="597"/>
      <c r="G49" s="598"/>
      <c r="H49" s="596"/>
      <c r="I49" s="596"/>
      <c r="J49" s="597"/>
      <c r="K49" s="599"/>
      <c r="L49" s="599"/>
    </row>
    <row r="50" spans="1:12" ht="15" customHeight="1" x14ac:dyDescent="0.25">
      <c r="A50" s="491" t="s">
        <v>366</v>
      </c>
      <c r="B50" s="221">
        <v>40488</v>
      </c>
      <c r="C50" s="496">
        <v>40697</v>
      </c>
      <c r="D50" s="497">
        <v>41289</v>
      </c>
      <c r="E50" s="497">
        <v>41274</v>
      </c>
      <c r="F50" s="498">
        <v>41481</v>
      </c>
      <c r="G50" s="496">
        <v>41660</v>
      </c>
      <c r="H50" s="497">
        <v>42143</v>
      </c>
      <c r="I50" s="497">
        <v>42574</v>
      </c>
      <c r="J50" s="498">
        <v>42580</v>
      </c>
      <c r="K50" s="600"/>
      <c r="L50" s="600"/>
    </row>
    <row r="51" spans="1:12" ht="15" customHeight="1" x14ac:dyDescent="0.25">
      <c r="A51" s="525" t="s">
        <v>337</v>
      </c>
      <c r="B51" s="169">
        <v>1112</v>
      </c>
      <c r="C51" s="170">
        <v>1140</v>
      </c>
      <c r="D51" s="171">
        <v>1161</v>
      </c>
      <c r="E51" s="171">
        <v>1161</v>
      </c>
      <c r="F51" s="172">
        <v>1175</v>
      </c>
      <c r="G51" s="170">
        <v>1203</v>
      </c>
      <c r="H51" s="171">
        <v>1205</v>
      </c>
      <c r="I51" s="171">
        <v>1214</v>
      </c>
      <c r="J51" s="172">
        <v>1227</v>
      </c>
      <c r="K51" s="601"/>
      <c r="L51" s="601"/>
    </row>
    <row r="52" spans="1:12" ht="15" customHeight="1" x14ac:dyDescent="0.25">
      <c r="A52" s="491" t="s">
        <v>254</v>
      </c>
      <c r="B52" s="169">
        <v>4949</v>
      </c>
      <c r="C52" s="496">
        <v>4976</v>
      </c>
      <c r="D52" s="497">
        <v>4845</v>
      </c>
      <c r="E52" s="497">
        <v>4845</v>
      </c>
      <c r="F52" s="498">
        <v>4843</v>
      </c>
      <c r="G52" s="496">
        <v>4885</v>
      </c>
      <c r="H52" s="497">
        <v>4885</v>
      </c>
      <c r="I52" s="497">
        <v>4759</v>
      </c>
      <c r="J52" s="498">
        <v>4759</v>
      </c>
      <c r="K52" s="601"/>
      <c r="L52" s="601"/>
    </row>
    <row r="53" spans="1:12" ht="15" customHeight="1" x14ac:dyDescent="0.25">
      <c r="A53" s="602" t="s">
        <v>367</v>
      </c>
      <c r="B53" s="250">
        <v>8</v>
      </c>
      <c r="C53" s="603">
        <v>10</v>
      </c>
      <c r="D53" s="604">
        <v>10</v>
      </c>
      <c r="E53" s="604">
        <v>11</v>
      </c>
      <c r="F53" s="605">
        <v>10</v>
      </c>
      <c r="G53" s="603">
        <v>9</v>
      </c>
      <c r="H53" s="604">
        <v>10</v>
      </c>
      <c r="I53" s="604">
        <v>10</v>
      </c>
      <c r="J53" s="605">
        <v>10</v>
      </c>
      <c r="K53" s="606">
        <v>41</v>
      </c>
      <c r="L53" s="606">
        <v>39</v>
      </c>
    </row>
    <row r="54" spans="1:12" ht="14.5" customHeight="1" x14ac:dyDescent="0.25">
      <c r="A54" s="607"/>
      <c r="B54" s="608"/>
      <c r="C54" s="609"/>
      <c r="D54" s="609"/>
      <c r="E54" s="609"/>
      <c r="F54" s="609"/>
      <c r="G54" s="609"/>
      <c r="H54" s="609"/>
      <c r="I54" s="609"/>
      <c r="J54" s="609"/>
      <c r="K54" s="609"/>
      <c r="L54" s="609"/>
    </row>
    <row r="55" spans="1:12" ht="12" customHeight="1" x14ac:dyDescent="0.25">
      <c r="A55" s="2678" t="s">
        <v>368</v>
      </c>
      <c r="B55" s="2678" t="s">
        <v>15</v>
      </c>
      <c r="C55" s="2678" t="s">
        <v>15</v>
      </c>
      <c r="D55" s="2678" t="s">
        <v>15</v>
      </c>
      <c r="E55" s="2678" t="s">
        <v>15</v>
      </c>
      <c r="F55" s="2678" t="s">
        <v>15</v>
      </c>
      <c r="G55" s="2678" t="s">
        <v>15</v>
      </c>
      <c r="H55" s="2678" t="s">
        <v>15</v>
      </c>
      <c r="I55" s="2678" t="s">
        <v>15</v>
      </c>
      <c r="J55" s="2678" t="s">
        <v>15</v>
      </c>
      <c r="K55" s="2678" t="s">
        <v>15</v>
      </c>
      <c r="L55" s="2678" t="s">
        <v>15</v>
      </c>
    </row>
    <row r="56" spans="1:12" ht="12" customHeight="1" x14ac:dyDescent="0.25">
      <c r="A56" s="2678" t="s">
        <v>369</v>
      </c>
      <c r="B56" s="2678" t="s">
        <v>15</v>
      </c>
      <c r="C56" s="2678" t="s">
        <v>15</v>
      </c>
      <c r="D56" s="2678" t="s">
        <v>15</v>
      </c>
      <c r="E56" s="2678" t="s">
        <v>15</v>
      </c>
      <c r="F56" s="2678" t="s">
        <v>15</v>
      </c>
      <c r="G56" s="2678" t="s">
        <v>15</v>
      </c>
      <c r="H56" s="2678" t="s">
        <v>15</v>
      </c>
      <c r="I56" s="2678" t="s">
        <v>15</v>
      </c>
      <c r="J56" s="2678" t="s">
        <v>15</v>
      </c>
      <c r="K56" s="2678" t="s">
        <v>15</v>
      </c>
      <c r="L56" s="2678" t="s">
        <v>15</v>
      </c>
    </row>
    <row r="57" spans="1:12" ht="12" customHeight="1" x14ac:dyDescent="0.25">
      <c r="A57" s="610" t="s">
        <v>370</v>
      </c>
      <c r="B57" s="610"/>
      <c r="C57" s="610"/>
      <c r="D57" s="610"/>
      <c r="E57" s="610"/>
      <c r="F57" s="610"/>
      <c r="G57" s="610"/>
      <c r="H57" s="610"/>
      <c r="I57" s="610"/>
      <c r="J57" s="610"/>
      <c r="K57" s="610"/>
      <c r="L57" s="610"/>
    </row>
    <row r="58" spans="1:12" ht="12" customHeight="1" x14ac:dyDescent="0.25">
      <c r="A58" s="610" t="s">
        <v>371</v>
      </c>
      <c r="B58" s="610"/>
      <c r="C58" s="610"/>
      <c r="D58" s="610"/>
      <c r="E58" s="610"/>
      <c r="F58" s="610"/>
      <c r="G58" s="610"/>
      <c r="H58" s="610"/>
      <c r="I58" s="610"/>
      <c r="J58" s="610"/>
      <c r="K58" s="610"/>
      <c r="L58" s="610"/>
    </row>
    <row r="59" spans="1:12" ht="12" customHeight="1" x14ac:dyDescent="0.25">
      <c r="A59" s="610" t="s">
        <v>372</v>
      </c>
      <c r="B59" s="610"/>
      <c r="C59" s="610"/>
      <c r="D59" s="610"/>
      <c r="E59" s="610"/>
      <c r="F59" s="610"/>
      <c r="G59" s="610"/>
      <c r="H59" s="610"/>
      <c r="I59" s="610"/>
      <c r="J59" s="610"/>
      <c r="K59" s="610"/>
      <c r="L59" s="610"/>
    </row>
    <row r="60" spans="1:12" ht="12" customHeight="1" x14ac:dyDescent="0.25">
      <c r="A60" s="610" t="s">
        <v>373</v>
      </c>
      <c r="B60" s="610"/>
      <c r="C60" s="610"/>
      <c r="D60" s="610"/>
      <c r="E60" s="610"/>
      <c r="F60" s="610"/>
      <c r="G60" s="610"/>
      <c r="H60" s="610"/>
      <c r="I60" s="610"/>
      <c r="J60" s="610"/>
      <c r="K60" s="610"/>
      <c r="L60" s="610"/>
    </row>
    <row r="61" spans="1:12" ht="10.4" customHeight="1" x14ac:dyDescent="0.25">
      <c r="A61" s="2664"/>
      <c r="B61" s="2664" t="s">
        <v>15</v>
      </c>
      <c r="C61" s="2664" t="s">
        <v>15</v>
      </c>
      <c r="D61" s="2664" t="s">
        <v>15</v>
      </c>
      <c r="E61" s="2664" t="s">
        <v>15</v>
      </c>
      <c r="F61" s="2664" t="s">
        <v>15</v>
      </c>
      <c r="G61" s="2664" t="s">
        <v>15</v>
      </c>
      <c r="H61" s="2664" t="s">
        <v>15</v>
      </c>
      <c r="I61" s="2664" t="s">
        <v>15</v>
      </c>
      <c r="J61" s="2664" t="s">
        <v>15</v>
      </c>
      <c r="K61" s="2664" t="s">
        <v>15</v>
      </c>
      <c r="L61" s="2664" t="s">
        <v>15</v>
      </c>
    </row>
  </sheetData>
  <mergeCells count="7">
    <mergeCell ref="A61:L61"/>
    <mergeCell ref="A2:L2"/>
    <mergeCell ref="C3:F3"/>
    <mergeCell ref="G3:J3"/>
    <mergeCell ref="K3:L3"/>
    <mergeCell ref="A55:L55"/>
    <mergeCell ref="A56:L56"/>
  </mergeCells>
  <hyperlinks>
    <hyperlink ref="A1" location="ToC!A2" display="Back to Table of Contents" xr:uid="{D82F3A59-3BD2-4A67-A447-72B31981C4C7}"/>
  </hyperlinks>
  <pageMargins left="0.5" right="0.5" top="0.5" bottom="0.5" header="0.25" footer="0.25"/>
  <pageSetup scale="53" orientation="landscape" horizontalDpi="72" verticalDpi="72" r:id="rId1"/>
  <headerFooter>
    <oddFooter>&amp;L&amp;G&amp;C&amp;"Scotia,Regular"&amp;9Supplementary Financial Information (SFI)&amp;R5&amp;"Scotia,Regular"&amp;7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9F8D7-3BF5-464E-AC5A-133BEECCA860}">
  <sheetPr>
    <pageSetUpPr fitToPage="1"/>
  </sheetPr>
  <dimension ref="A1:L61"/>
  <sheetViews>
    <sheetView showGridLines="0" zoomScaleNormal="100" workbookViewId="0"/>
  </sheetViews>
  <sheetFormatPr defaultRowHeight="12.5" x14ac:dyDescent="0.25"/>
  <cols>
    <col min="1" max="1" width="75.54296875" style="22" customWidth="1"/>
    <col min="2" max="12" width="12.54296875" style="22" customWidth="1"/>
    <col min="13" max="16384" width="8.7265625" style="22"/>
  </cols>
  <sheetData>
    <row r="1" spans="1:12" ht="20" customHeight="1" x14ac:dyDescent="0.25">
      <c r="A1" s="21" t="s">
        <v>13</v>
      </c>
    </row>
    <row r="2" spans="1:12" ht="25.4" customHeight="1" x14ac:dyDescent="0.25">
      <c r="A2" s="2680" t="s">
        <v>374</v>
      </c>
      <c r="B2" s="2681" t="s">
        <v>15</v>
      </c>
      <c r="C2" s="2681" t="s">
        <v>15</v>
      </c>
      <c r="D2" s="2681" t="s">
        <v>15</v>
      </c>
      <c r="E2" s="2681" t="s">
        <v>15</v>
      </c>
      <c r="F2" s="2681" t="s">
        <v>15</v>
      </c>
      <c r="G2" s="2681" t="s">
        <v>15</v>
      </c>
      <c r="H2" s="2681" t="s">
        <v>15</v>
      </c>
      <c r="I2" s="2681" t="s">
        <v>15</v>
      </c>
      <c r="J2" s="2681" t="s">
        <v>15</v>
      </c>
      <c r="K2" s="2681" t="s">
        <v>15</v>
      </c>
      <c r="L2" s="2681" t="s">
        <v>15</v>
      </c>
    </row>
    <row r="3" spans="1:12" ht="15" customHeight="1" x14ac:dyDescent="0.25">
      <c r="A3" s="611"/>
      <c r="B3" s="612" t="s">
        <v>174</v>
      </c>
      <c r="C3" s="2682" t="s">
        <v>346</v>
      </c>
      <c r="D3" s="2683" t="s">
        <v>15</v>
      </c>
      <c r="E3" s="2683" t="s">
        <v>15</v>
      </c>
      <c r="F3" s="2684" t="s">
        <v>15</v>
      </c>
      <c r="G3" s="2682" t="s">
        <v>347</v>
      </c>
      <c r="H3" s="2683" t="s">
        <v>15</v>
      </c>
      <c r="I3" s="2683" t="s">
        <v>15</v>
      </c>
      <c r="J3" s="2684" t="s">
        <v>15</v>
      </c>
      <c r="K3" s="2683" t="s">
        <v>175</v>
      </c>
      <c r="L3" s="2683" t="s">
        <v>15</v>
      </c>
    </row>
    <row r="4" spans="1:12" ht="15" customHeight="1" x14ac:dyDescent="0.25">
      <c r="A4" s="613"/>
      <c r="B4" s="614" t="s">
        <v>177</v>
      </c>
      <c r="C4" s="615" t="s">
        <v>178</v>
      </c>
      <c r="D4" s="616" t="s">
        <v>179</v>
      </c>
      <c r="E4" s="616" t="s">
        <v>180</v>
      </c>
      <c r="F4" s="617" t="s">
        <v>181</v>
      </c>
      <c r="G4" s="615" t="s">
        <v>178</v>
      </c>
      <c r="H4" s="616" t="s">
        <v>179</v>
      </c>
      <c r="I4" s="616" t="s">
        <v>180</v>
      </c>
      <c r="J4" s="617" t="s">
        <v>181</v>
      </c>
      <c r="K4" s="618">
        <v>2023</v>
      </c>
      <c r="L4" s="619">
        <v>2022</v>
      </c>
    </row>
    <row r="5" spans="1:12" ht="15" customHeight="1" x14ac:dyDescent="0.25">
      <c r="A5" s="620" t="s">
        <v>348</v>
      </c>
      <c r="B5" s="621"/>
      <c r="C5" s="622"/>
      <c r="D5" s="623"/>
      <c r="E5" s="623"/>
      <c r="F5" s="624"/>
      <c r="G5" s="622"/>
      <c r="H5" s="623"/>
      <c r="I5" s="623"/>
      <c r="J5" s="624"/>
      <c r="K5" s="625"/>
      <c r="L5" s="625"/>
    </row>
    <row r="6" spans="1:12" ht="15" customHeight="1" x14ac:dyDescent="0.25">
      <c r="A6" s="626" t="s">
        <v>349</v>
      </c>
      <c r="B6" s="492">
        <v>2246</v>
      </c>
      <c r="C6" s="627">
        <v>2129</v>
      </c>
      <c r="D6" s="497">
        <v>2091</v>
      </c>
      <c r="E6" s="497">
        <v>2002</v>
      </c>
      <c r="F6" s="498">
        <v>1980</v>
      </c>
      <c r="G6" s="496">
        <v>1958</v>
      </c>
      <c r="H6" s="497">
        <v>1936</v>
      </c>
      <c r="I6" s="497">
        <v>1841</v>
      </c>
      <c r="J6" s="498">
        <v>1846</v>
      </c>
      <c r="K6" s="628">
        <v>8203</v>
      </c>
      <c r="L6" s="628">
        <v>7581</v>
      </c>
    </row>
    <row r="7" spans="1:12" ht="15" customHeight="1" x14ac:dyDescent="0.25">
      <c r="A7" s="626" t="s">
        <v>299</v>
      </c>
      <c r="B7" s="492">
        <v>857</v>
      </c>
      <c r="C7" s="496">
        <v>655</v>
      </c>
      <c r="D7" s="497">
        <v>754</v>
      </c>
      <c r="E7" s="497">
        <v>828</v>
      </c>
      <c r="F7" s="498">
        <v>879</v>
      </c>
      <c r="G7" s="496">
        <v>763</v>
      </c>
      <c r="H7" s="497">
        <v>715</v>
      </c>
      <c r="I7" s="497">
        <v>788</v>
      </c>
      <c r="J7" s="498">
        <v>814</v>
      </c>
      <c r="K7" s="628">
        <v>3114</v>
      </c>
      <c r="L7" s="628">
        <v>3079</v>
      </c>
    </row>
    <row r="8" spans="1:12" ht="15" customHeight="1" x14ac:dyDescent="0.25">
      <c r="A8" s="629" t="s">
        <v>300</v>
      </c>
      <c r="B8" s="501">
        <v>686</v>
      </c>
      <c r="C8" s="504">
        <v>585</v>
      </c>
      <c r="D8" s="505">
        <v>620</v>
      </c>
      <c r="E8" s="505">
        <v>595</v>
      </c>
      <c r="F8" s="506">
        <v>673</v>
      </c>
      <c r="G8" s="504">
        <v>604</v>
      </c>
      <c r="H8" s="505">
        <v>592</v>
      </c>
      <c r="I8" s="505">
        <v>596</v>
      </c>
      <c r="J8" s="506">
        <v>610</v>
      </c>
      <c r="K8" s="630">
        <v>2473</v>
      </c>
      <c r="L8" s="630">
        <v>2403</v>
      </c>
    </row>
    <row r="9" spans="1:12" ht="15" customHeight="1" x14ac:dyDescent="0.25">
      <c r="A9" s="629" t="s">
        <v>301</v>
      </c>
      <c r="B9" s="501">
        <v>60</v>
      </c>
      <c r="C9" s="504">
        <v>57</v>
      </c>
      <c r="D9" s="505">
        <v>62</v>
      </c>
      <c r="E9" s="505">
        <v>67</v>
      </c>
      <c r="F9" s="506">
        <v>62</v>
      </c>
      <c r="G9" s="504">
        <v>52</v>
      </c>
      <c r="H9" s="505">
        <v>55</v>
      </c>
      <c r="I9" s="505">
        <v>78</v>
      </c>
      <c r="J9" s="506">
        <v>67</v>
      </c>
      <c r="K9" s="630">
        <v>248</v>
      </c>
      <c r="L9" s="630">
        <v>253</v>
      </c>
    </row>
    <row r="10" spans="1:12" ht="15" customHeight="1" x14ac:dyDescent="0.25">
      <c r="A10" s="629" t="s">
        <v>302</v>
      </c>
      <c r="B10" s="501">
        <v>111</v>
      </c>
      <c r="C10" s="504">
        <v>13</v>
      </c>
      <c r="D10" s="505">
        <v>72</v>
      </c>
      <c r="E10" s="505">
        <v>166</v>
      </c>
      <c r="F10" s="506">
        <v>144</v>
      </c>
      <c r="G10" s="504">
        <v>107</v>
      </c>
      <c r="H10" s="505">
        <v>68</v>
      </c>
      <c r="I10" s="505">
        <v>114</v>
      </c>
      <c r="J10" s="506">
        <v>137</v>
      </c>
      <c r="K10" s="630">
        <v>393</v>
      </c>
      <c r="L10" s="630">
        <v>423</v>
      </c>
    </row>
    <row r="11" spans="1:12" ht="15" customHeight="1" x14ac:dyDescent="0.25">
      <c r="A11" s="631" t="s">
        <v>303</v>
      </c>
      <c r="B11" s="492">
        <v>3103</v>
      </c>
      <c r="C11" s="496">
        <v>2784</v>
      </c>
      <c r="D11" s="497">
        <v>2845</v>
      </c>
      <c r="E11" s="497">
        <v>2830</v>
      </c>
      <c r="F11" s="498">
        <v>2859</v>
      </c>
      <c r="G11" s="496">
        <v>2721</v>
      </c>
      <c r="H11" s="497">
        <v>2651</v>
      </c>
      <c r="I11" s="497">
        <v>2629</v>
      </c>
      <c r="J11" s="498">
        <v>2660</v>
      </c>
      <c r="K11" s="628">
        <v>11317</v>
      </c>
      <c r="L11" s="628">
        <v>10660</v>
      </c>
    </row>
    <row r="12" spans="1:12" ht="15" customHeight="1" x14ac:dyDescent="0.25">
      <c r="A12" s="626" t="s">
        <v>278</v>
      </c>
      <c r="B12" s="509">
        <v>574</v>
      </c>
      <c r="C12" s="496">
        <v>513</v>
      </c>
      <c r="D12" s="497">
        <v>512</v>
      </c>
      <c r="E12" s="497">
        <v>444</v>
      </c>
      <c r="F12" s="498">
        <v>427</v>
      </c>
      <c r="G12" s="496">
        <v>387</v>
      </c>
      <c r="H12" s="497">
        <v>358</v>
      </c>
      <c r="I12" s="497">
        <v>300</v>
      </c>
      <c r="J12" s="498">
        <v>311</v>
      </c>
      <c r="K12" s="628">
        <v>1897</v>
      </c>
      <c r="L12" s="628">
        <v>1357</v>
      </c>
    </row>
    <row r="13" spans="1:12" ht="15" customHeight="1" x14ac:dyDescent="0.25">
      <c r="A13" s="626" t="s">
        <v>350</v>
      </c>
      <c r="B13" s="509">
        <v>1571</v>
      </c>
      <c r="C13" s="496">
        <v>1523</v>
      </c>
      <c r="D13" s="497">
        <v>1488</v>
      </c>
      <c r="E13" s="497">
        <v>1502</v>
      </c>
      <c r="F13" s="498">
        <v>1509</v>
      </c>
      <c r="G13" s="496">
        <v>1476</v>
      </c>
      <c r="H13" s="497">
        <v>1417</v>
      </c>
      <c r="I13" s="497">
        <v>1376</v>
      </c>
      <c r="J13" s="498">
        <v>1424</v>
      </c>
      <c r="K13" s="628">
        <v>6019</v>
      </c>
      <c r="L13" s="628">
        <v>5691</v>
      </c>
    </row>
    <row r="14" spans="1:12" ht="15" customHeight="1" x14ac:dyDescent="0.25">
      <c r="A14" s="631" t="s">
        <v>280</v>
      </c>
      <c r="B14" s="509">
        <v>958</v>
      </c>
      <c r="C14" s="496">
        <v>748</v>
      </c>
      <c r="D14" s="497">
        <v>845</v>
      </c>
      <c r="E14" s="497">
        <v>884</v>
      </c>
      <c r="F14" s="498">
        <v>923</v>
      </c>
      <c r="G14" s="496">
        <v>858</v>
      </c>
      <c r="H14" s="497">
        <v>876</v>
      </c>
      <c r="I14" s="497">
        <v>953</v>
      </c>
      <c r="J14" s="498">
        <v>925</v>
      </c>
      <c r="K14" s="628">
        <v>3401</v>
      </c>
      <c r="L14" s="628">
        <v>3612</v>
      </c>
    </row>
    <row r="15" spans="1:12" ht="15" customHeight="1" x14ac:dyDescent="0.25">
      <c r="A15" s="626" t="s">
        <v>306</v>
      </c>
      <c r="B15" s="509">
        <v>190</v>
      </c>
      <c r="C15" s="496">
        <v>167</v>
      </c>
      <c r="D15" s="497">
        <v>196</v>
      </c>
      <c r="E15" s="497">
        <v>184</v>
      </c>
      <c r="F15" s="498">
        <v>179</v>
      </c>
      <c r="G15" s="496">
        <v>115</v>
      </c>
      <c r="H15" s="497">
        <v>135</v>
      </c>
      <c r="I15" s="497">
        <v>203</v>
      </c>
      <c r="J15" s="498">
        <v>223</v>
      </c>
      <c r="K15" s="628">
        <v>727</v>
      </c>
      <c r="L15" s="628">
        <v>677</v>
      </c>
    </row>
    <row r="16" spans="1:12" ht="15" customHeight="1" x14ac:dyDescent="0.25">
      <c r="A16" s="631" t="s">
        <v>307</v>
      </c>
      <c r="B16" s="509">
        <v>768</v>
      </c>
      <c r="C16" s="496">
        <v>581</v>
      </c>
      <c r="D16" s="497">
        <v>649</v>
      </c>
      <c r="E16" s="497">
        <v>700</v>
      </c>
      <c r="F16" s="498">
        <v>744</v>
      </c>
      <c r="G16" s="496">
        <v>743</v>
      </c>
      <c r="H16" s="497">
        <v>741</v>
      </c>
      <c r="I16" s="497">
        <v>750</v>
      </c>
      <c r="J16" s="498">
        <v>702</v>
      </c>
      <c r="K16" s="628">
        <v>2674</v>
      </c>
      <c r="L16" s="628">
        <v>2935</v>
      </c>
    </row>
    <row r="17" spans="1:12" ht="15" customHeight="1" x14ac:dyDescent="0.25">
      <c r="A17" s="626" t="s">
        <v>375</v>
      </c>
      <c r="B17" s="509">
        <v>6</v>
      </c>
      <c r="C17" s="496">
        <v>7</v>
      </c>
      <c r="D17" s="497">
        <v>7</v>
      </c>
      <c r="E17" s="497">
        <v>7</v>
      </c>
      <c r="F17" s="498">
        <v>7</v>
      </c>
      <c r="G17" s="496">
        <v>7</v>
      </c>
      <c r="H17" s="497">
        <v>7</v>
      </c>
      <c r="I17" s="497">
        <v>7</v>
      </c>
      <c r="J17" s="498">
        <v>8</v>
      </c>
      <c r="K17" s="628">
        <v>29</v>
      </c>
      <c r="L17" s="628">
        <v>30</v>
      </c>
    </row>
    <row r="18" spans="1:12" ht="15" customHeight="1" x14ac:dyDescent="0.25">
      <c r="A18" s="631" t="s">
        <v>376</v>
      </c>
      <c r="B18" s="509">
        <v>774</v>
      </c>
      <c r="C18" s="627">
        <v>588</v>
      </c>
      <c r="D18" s="497">
        <v>656</v>
      </c>
      <c r="E18" s="497">
        <v>707</v>
      </c>
      <c r="F18" s="498">
        <v>751</v>
      </c>
      <c r="G18" s="496">
        <v>750</v>
      </c>
      <c r="H18" s="497">
        <v>748</v>
      </c>
      <c r="I18" s="497">
        <v>757</v>
      </c>
      <c r="J18" s="498">
        <v>710</v>
      </c>
      <c r="K18" s="497">
        <v>2703</v>
      </c>
      <c r="L18" s="497">
        <v>2965</v>
      </c>
    </row>
    <row r="19" spans="1:12" ht="15" customHeight="1" x14ac:dyDescent="0.25">
      <c r="A19" s="631" t="s">
        <v>351</v>
      </c>
      <c r="B19" s="509">
        <v>22</v>
      </c>
      <c r="C19" s="496">
        <v>31</v>
      </c>
      <c r="D19" s="497">
        <v>17</v>
      </c>
      <c r="E19" s="497">
        <v>18</v>
      </c>
      <c r="F19" s="498">
        <v>33</v>
      </c>
      <c r="G19" s="496">
        <v>38</v>
      </c>
      <c r="H19" s="497">
        <v>55</v>
      </c>
      <c r="I19" s="497">
        <v>78</v>
      </c>
      <c r="J19" s="498">
        <v>89</v>
      </c>
      <c r="K19" s="628">
        <v>100</v>
      </c>
      <c r="L19" s="628">
        <v>259</v>
      </c>
    </row>
    <row r="20" spans="1:12" ht="15" customHeight="1" x14ac:dyDescent="0.25">
      <c r="A20" s="631" t="s">
        <v>352</v>
      </c>
      <c r="B20" s="509">
        <v>746</v>
      </c>
      <c r="C20" s="496">
        <v>550</v>
      </c>
      <c r="D20" s="497">
        <v>632</v>
      </c>
      <c r="E20" s="497">
        <v>682</v>
      </c>
      <c r="F20" s="498">
        <v>711</v>
      </c>
      <c r="G20" s="496">
        <v>705</v>
      </c>
      <c r="H20" s="497">
        <v>686</v>
      </c>
      <c r="I20" s="497">
        <v>672</v>
      </c>
      <c r="J20" s="498">
        <v>613</v>
      </c>
      <c r="K20" s="497">
        <v>2574</v>
      </c>
      <c r="L20" s="497">
        <v>2676</v>
      </c>
    </row>
    <row r="21" spans="1:12" ht="15" customHeight="1" x14ac:dyDescent="0.25">
      <c r="A21" s="631" t="s">
        <v>377</v>
      </c>
      <c r="B21" s="509">
        <v>22</v>
      </c>
      <c r="C21" s="496">
        <v>32</v>
      </c>
      <c r="D21" s="497">
        <v>17</v>
      </c>
      <c r="E21" s="497">
        <v>18</v>
      </c>
      <c r="F21" s="498">
        <v>33</v>
      </c>
      <c r="G21" s="496">
        <v>38</v>
      </c>
      <c r="H21" s="497">
        <v>55</v>
      </c>
      <c r="I21" s="497">
        <v>77</v>
      </c>
      <c r="J21" s="498">
        <v>89</v>
      </c>
      <c r="K21" s="628">
        <v>101</v>
      </c>
      <c r="L21" s="628">
        <v>259</v>
      </c>
    </row>
    <row r="22" spans="1:12" ht="15" customHeight="1" x14ac:dyDescent="0.25">
      <c r="A22" s="631" t="s">
        <v>378</v>
      </c>
      <c r="B22" s="509">
        <v>752</v>
      </c>
      <c r="C22" s="496">
        <v>556</v>
      </c>
      <c r="D22" s="497">
        <v>639</v>
      </c>
      <c r="E22" s="497">
        <v>689</v>
      </c>
      <c r="F22" s="498">
        <v>718</v>
      </c>
      <c r="G22" s="496">
        <v>712</v>
      </c>
      <c r="H22" s="497">
        <v>693</v>
      </c>
      <c r="I22" s="497">
        <v>680</v>
      </c>
      <c r="J22" s="498">
        <v>621</v>
      </c>
      <c r="K22" s="497">
        <v>2602</v>
      </c>
      <c r="L22" s="497">
        <v>2706</v>
      </c>
    </row>
    <row r="23" spans="1:12" ht="15" customHeight="1" x14ac:dyDescent="0.25">
      <c r="A23" s="632" t="s">
        <v>379</v>
      </c>
      <c r="B23" s="614"/>
      <c r="C23" s="518"/>
      <c r="D23" s="619"/>
      <c r="E23" s="619"/>
      <c r="F23" s="633"/>
      <c r="G23" s="518"/>
      <c r="H23" s="619"/>
      <c r="I23" s="619"/>
      <c r="J23" s="633"/>
      <c r="K23" s="618"/>
      <c r="L23" s="618"/>
    </row>
    <row r="24" spans="1:12" ht="15" customHeight="1" x14ac:dyDescent="0.25">
      <c r="A24" s="634" t="s">
        <v>380</v>
      </c>
      <c r="B24" s="635">
        <v>4.3600000000000003</v>
      </c>
      <c r="C24" s="521">
        <v>4.17</v>
      </c>
      <c r="D24" s="522">
        <v>4.09</v>
      </c>
      <c r="E24" s="522">
        <v>4.0999999999999996</v>
      </c>
      <c r="F24" s="523">
        <v>3.99</v>
      </c>
      <c r="G24" s="521">
        <v>4.08</v>
      </c>
      <c r="H24" s="522">
        <v>3.95</v>
      </c>
      <c r="I24" s="522">
        <v>3.96</v>
      </c>
      <c r="J24" s="523">
        <v>3.87</v>
      </c>
      <c r="K24" s="636">
        <v>4.09</v>
      </c>
      <c r="L24" s="636">
        <v>3.96</v>
      </c>
    </row>
    <row r="25" spans="1:12" ht="15" customHeight="1" x14ac:dyDescent="0.25">
      <c r="A25" s="637" t="s">
        <v>381</v>
      </c>
      <c r="B25" s="207">
        <v>1.1299999999999999</v>
      </c>
      <c r="C25" s="526">
        <v>1.02</v>
      </c>
      <c r="D25" s="527">
        <v>0.98</v>
      </c>
      <c r="E25" s="527">
        <v>0.83</v>
      </c>
      <c r="F25" s="528">
        <v>0.88</v>
      </c>
      <c r="G25" s="526">
        <v>0.76</v>
      </c>
      <c r="H25" s="527">
        <v>0.74</v>
      </c>
      <c r="I25" s="527">
        <v>0.76</v>
      </c>
      <c r="J25" s="528">
        <v>0.88</v>
      </c>
      <c r="K25" s="638">
        <v>0.93</v>
      </c>
      <c r="L25" s="638">
        <v>0.79</v>
      </c>
    </row>
    <row r="26" spans="1:12" ht="15" customHeight="1" x14ac:dyDescent="0.25">
      <c r="A26" s="639" t="s">
        <v>314</v>
      </c>
      <c r="B26" s="640"/>
      <c r="C26" s="534"/>
      <c r="D26" s="641"/>
      <c r="E26" s="641"/>
      <c r="F26" s="642"/>
      <c r="G26" s="534"/>
      <c r="H26" s="641"/>
      <c r="I26" s="641"/>
      <c r="J26" s="642"/>
      <c r="K26" s="643"/>
      <c r="L26" s="643"/>
    </row>
    <row r="27" spans="1:12" ht="15" customHeight="1" x14ac:dyDescent="0.25">
      <c r="A27" s="644" t="s">
        <v>382</v>
      </c>
      <c r="B27" s="536">
        <v>15.3</v>
      </c>
      <c r="C27" s="540">
        <v>12.1</v>
      </c>
      <c r="D27" s="541">
        <v>13.3</v>
      </c>
      <c r="E27" s="541">
        <v>13.1</v>
      </c>
      <c r="F27" s="542">
        <v>13.2</v>
      </c>
      <c r="G27" s="540">
        <v>13.1</v>
      </c>
      <c r="H27" s="541">
        <v>13</v>
      </c>
      <c r="I27" s="541">
        <v>13.2</v>
      </c>
      <c r="J27" s="542">
        <v>12.2</v>
      </c>
      <c r="K27" s="645">
        <v>12.9</v>
      </c>
      <c r="L27" s="645">
        <v>12.9</v>
      </c>
    </row>
    <row r="28" spans="1:12" ht="15" customHeight="1" x14ac:dyDescent="0.25">
      <c r="A28" s="644" t="s">
        <v>383</v>
      </c>
      <c r="B28" s="544">
        <v>1.35</v>
      </c>
      <c r="C28" s="545">
        <v>1.19</v>
      </c>
      <c r="D28" s="546">
        <v>1.18</v>
      </c>
      <c r="E28" s="546">
        <v>1.03</v>
      </c>
      <c r="F28" s="547">
        <v>0.96</v>
      </c>
      <c r="G28" s="545">
        <v>0.89</v>
      </c>
      <c r="H28" s="546">
        <v>0.84</v>
      </c>
      <c r="I28" s="546">
        <v>0.77</v>
      </c>
      <c r="J28" s="547">
        <v>0.77</v>
      </c>
      <c r="K28" s="646">
        <v>1.0900000000000001</v>
      </c>
      <c r="L28" s="646">
        <v>0.82</v>
      </c>
    </row>
    <row r="29" spans="1:12" ht="15" customHeight="1" x14ac:dyDescent="0.25">
      <c r="A29" s="644" t="s">
        <v>384</v>
      </c>
      <c r="B29" s="544">
        <v>1.35</v>
      </c>
      <c r="C29" s="545">
        <v>1.18</v>
      </c>
      <c r="D29" s="546">
        <v>1.1100000000000001</v>
      </c>
      <c r="E29" s="546">
        <v>0.94</v>
      </c>
      <c r="F29" s="547">
        <v>0.89</v>
      </c>
      <c r="G29" s="545">
        <v>0.81</v>
      </c>
      <c r="H29" s="546">
        <v>0.68</v>
      </c>
      <c r="I29" s="546">
        <v>0.77</v>
      </c>
      <c r="J29" s="547">
        <v>0.81</v>
      </c>
      <c r="K29" s="646">
        <v>1.03</v>
      </c>
      <c r="L29" s="646">
        <v>0.77</v>
      </c>
    </row>
    <row r="30" spans="1:12" ht="15" customHeight="1" x14ac:dyDescent="0.25">
      <c r="A30" s="168" t="s">
        <v>385</v>
      </c>
      <c r="B30" s="536">
        <v>50.6</v>
      </c>
      <c r="C30" s="540">
        <v>54.6</v>
      </c>
      <c r="D30" s="541">
        <v>52.5</v>
      </c>
      <c r="E30" s="541">
        <v>53.9</v>
      </c>
      <c r="F30" s="542">
        <v>53.4</v>
      </c>
      <c r="G30" s="540">
        <v>54.5</v>
      </c>
      <c r="H30" s="541">
        <v>53.5</v>
      </c>
      <c r="I30" s="541">
        <v>52.7</v>
      </c>
      <c r="J30" s="542">
        <v>53.6</v>
      </c>
      <c r="K30" s="645">
        <v>53.6</v>
      </c>
      <c r="L30" s="645">
        <v>53.6</v>
      </c>
    </row>
    <row r="31" spans="1:12" ht="15" customHeight="1" x14ac:dyDescent="0.25">
      <c r="A31" s="639" t="s">
        <v>386</v>
      </c>
      <c r="B31" s="647"/>
      <c r="C31" s="648"/>
      <c r="D31" s="649"/>
      <c r="E31" s="649"/>
      <c r="F31" s="650"/>
      <c r="G31" s="648"/>
      <c r="H31" s="649"/>
      <c r="I31" s="649"/>
      <c r="J31" s="650"/>
      <c r="K31" s="651"/>
      <c r="L31" s="651"/>
    </row>
    <row r="32" spans="1:12" ht="15" customHeight="1" x14ac:dyDescent="0.25">
      <c r="A32" s="644" t="s">
        <v>320</v>
      </c>
      <c r="B32" s="536">
        <v>15.4</v>
      </c>
      <c r="C32" s="540">
        <v>12.3</v>
      </c>
      <c r="D32" s="541">
        <v>13.4</v>
      </c>
      <c r="E32" s="541">
        <v>13.3</v>
      </c>
      <c r="F32" s="542">
        <v>13.4</v>
      </c>
      <c r="G32" s="540">
        <v>13.2</v>
      </c>
      <c r="H32" s="541">
        <v>13.1</v>
      </c>
      <c r="I32" s="541">
        <v>13.3</v>
      </c>
      <c r="J32" s="542">
        <v>12.4</v>
      </c>
      <c r="K32" s="645">
        <v>13.1</v>
      </c>
      <c r="L32" s="645">
        <v>13</v>
      </c>
    </row>
    <row r="33" spans="1:12" ht="15" customHeight="1" x14ac:dyDescent="0.25">
      <c r="A33" s="652" t="s">
        <v>321</v>
      </c>
      <c r="B33" s="653">
        <v>50.4</v>
      </c>
      <c r="C33" s="540">
        <v>54.3</v>
      </c>
      <c r="D33" s="541">
        <v>52.2</v>
      </c>
      <c r="E33" s="541">
        <v>53.5</v>
      </c>
      <c r="F33" s="542">
        <v>53</v>
      </c>
      <c r="G33" s="540">
        <v>54.1</v>
      </c>
      <c r="H33" s="541">
        <v>53.2</v>
      </c>
      <c r="I33" s="541">
        <v>52.2</v>
      </c>
      <c r="J33" s="542">
        <v>53.2</v>
      </c>
      <c r="K33" s="654">
        <v>53.2</v>
      </c>
      <c r="L33" s="654">
        <v>53.2</v>
      </c>
    </row>
    <row r="34" spans="1:12" ht="15" customHeight="1" x14ac:dyDescent="0.25">
      <c r="A34" s="632" t="s">
        <v>387</v>
      </c>
      <c r="B34" s="614"/>
      <c r="C34" s="518"/>
      <c r="D34" s="619"/>
      <c r="E34" s="619"/>
      <c r="F34" s="633"/>
      <c r="G34" s="518"/>
      <c r="H34" s="619"/>
      <c r="I34" s="619"/>
      <c r="J34" s="633"/>
      <c r="K34" s="618"/>
      <c r="L34" s="618"/>
    </row>
    <row r="35" spans="1:12" ht="15" customHeight="1" x14ac:dyDescent="0.25">
      <c r="A35" s="634" t="s">
        <v>323</v>
      </c>
      <c r="B35" s="655">
        <v>52.6</v>
      </c>
      <c r="C35" s="656">
        <v>51.7</v>
      </c>
      <c r="D35" s="657">
        <v>51.2</v>
      </c>
      <c r="E35" s="657">
        <v>50.3</v>
      </c>
      <c r="F35" s="658">
        <v>49.5</v>
      </c>
      <c r="G35" s="656">
        <v>48.2</v>
      </c>
      <c r="H35" s="657">
        <v>46.6</v>
      </c>
      <c r="I35" s="657">
        <v>45</v>
      </c>
      <c r="J35" s="658">
        <v>43.4</v>
      </c>
      <c r="K35" s="659">
        <v>50.7</v>
      </c>
      <c r="L35" s="659">
        <v>45.8</v>
      </c>
    </row>
    <row r="36" spans="1:12" ht="15" customHeight="1" x14ac:dyDescent="0.25">
      <c r="A36" s="626" t="s">
        <v>361</v>
      </c>
      <c r="B36" s="212">
        <v>20</v>
      </c>
      <c r="C36" s="540">
        <v>19.8</v>
      </c>
      <c r="D36" s="541">
        <v>20.200000000000003</v>
      </c>
      <c r="E36" s="541">
        <v>20.5</v>
      </c>
      <c r="F36" s="542">
        <v>20.3</v>
      </c>
      <c r="G36" s="540">
        <v>20.3</v>
      </c>
      <c r="H36" s="541">
        <v>20</v>
      </c>
      <c r="I36" s="541">
        <v>19.399999999999999</v>
      </c>
      <c r="J36" s="542">
        <v>19.600000000000001</v>
      </c>
      <c r="K36" s="645">
        <v>20.3</v>
      </c>
      <c r="L36" s="645">
        <v>19.799999999999997</v>
      </c>
    </row>
    <row r="37" spans="1:12" ht="15" customHeight="1" x14ac:dyDescent="0.25">
      <c r="A37" s="626" t="s">
        <v>362</v>
      </c>
      <c r="B37" s="536">
        <v>8.8000000000000007</v>
      </c>
      <c r="C37" s="540">
        <v>8.6999999999999993</v>
      </c>
      <c r="D37" s="541">
        <v>8.6</v>
      </c>
      <c r="E37" s="541">
        <v>8.6999999999999993</v>
      </c>
      <c r="F37" s="542">
        <v>8.6</v>
      </c>
      <c r="G37" s="540">
        <v>8.1999999999999993</v>
      </c>
      <c r="H37" s="541">
        <v>8</v>
      </c>
      <c r="I37" s="541">
        <v>7.6</v>
      </c>
      <c r="J37" s="542">
        <v>7.2</v>
      </c>
      <c r="K37" s="645">
        <v>8.6</v>
      </c>
      <c r="L37" s="645">
        <v>7.7</v>
      </c>
    </row>
    <row r="38" spans="1:12" ht="15" customHeight="1" x14ac:dyDescent="0.25">
      <c r="A38" s="626" t="s">
        <v>326</v>
      </c>
      <c r="B38" s="536">
        <v>92.1</v>
      </c>
      <c r="C38" s="540">
        <v>94</v>
      </c>
      <c r="D38" s="541">
        <v>96</v>
      </c>
      <c r="E38" s="541">
        <v>96.8</v>
      </c>
      <c r="F38" s="542">
        <v>97.8</v>
      </c>
      <c r="G38" s="540">
        <v>94.9</v>
      </c>
      <c r="H38" s="541">
        <v>93.5</v>
      </c>
      <c r="I38" s="541">
        <v>89.5</v>
      </c>
      <c r="J38" s="542">
        <v>86.6</v>
      </c>
      <c r="K38" s="645">
        <v>96.199999999999989</v>
      </c>
      <c r="L38" s="645">
        <v>91.1</v>
      </c>
    </row>
    <row r="39" spans="1:12" ht="15" customHeight="1" x14ac:dyDescent="0.25">
      <c r="A39" s="631" t="s">
        <v>363</v>
      </c>
      <c r="B39" s="536">
        <v>173.5</v>
      </c>
      <c r="C39" s="540">
        <v>174.2</v>
      </c>
      <c r="D39" s="541">
        <v>176</v>
      </c>
      <c r="E39" s="541">
        <v>176.3</v>
      </c>
      <c r="F39" s="542">
        <v>176.2</v>
      </c>
      <c r="G39" s="540">
        <v>171.6</v>
      </c>
      <c r="H39" s="541">
        <v>168.1</v>
      </c>
      <c r="I39" s="541">
        <v>161.5</v>
      </c>
      <c r="J39" s="542">
        <v>156.80000000000001</v>
      </c>
      <c r="K39" s="541">
        <v>175.79999999999998</v>
      </c>
      <c r="L39" s="541">
        <v>164.39999999999998</v>
      </c>
    </row>
    <row r="40" spans="1:12" ht="15" customHeight="1" x14ac:dyDescent="0.25">
      <c r="A40" s="626" t="s">
        <v>364</v>
      </c>
      <c r="B40" s="536">
        <v>23.6</v>
      </c>
      <c r="C40" s="540">
        <v>21.4</v>
      </c>
      <c r="D40" s="541">
        <v>20.8</v>
      </c>
      <c r="E40" s="541">
        <v>20.2</v>
      </c>
      <c r="F40" s="542">
        <v>18.8</v>
      </c>
      <c r="G40" s="540">
        <v>18.7</v>
      </c>
      <c r="H40" s="541">
        <v>18.100000000000001</v>
      </c>
      <c r="I40" s="541">
        <v>17.3</v>
      </c>
      <c r="J40" s="542">
        <v>17</v>
      </c>
      <c r="K40" s="541">
        <v>20.3</v>
      </c>
      <c r="L40" s="541">
        <v>17.8</v>
      </c>
    </row>
    <row r="41" spans="1:12" ht="15" customHeight="1" x14ac:dyDescent="0.25">
      <c r="A41" s="626" t="s">
        <v>365</v>
      </c>
      <c r="B41" s="536">
        <v>16.100000000000001</v>
      </c>
      <c r="C41" s="540">
        <v>17.3</v>
      </c>
      <c r="D41" s="541">
        <v>16.899999999999999</v>
      </c>
      <c r="E41" s="541">
        <v>16.100000000000001</v>
      </c>
      <c r="F41" s="542">
        <v>16.399999999999999</v>
      </c>
      <c r="G41" s="540">
        <v>15.8</v>
      </c>
      <c r="H41" s="541">
        <v>16.7</v>
      </c>
      <c r="I41" s="541">
        <v>17.5</v>
      </c>
      <c r="J41" s="542">
        <v>18.5</v>
      </c>
      <c r="K41" s="541">
        <v>16.7</v>
      </c>
      <c r="L41" s="541">
        <v>17.100000000000001</v>
      </c>
    </row>
    <row r="42" spans="1:12" ht="15" customHeight="1" x14ac:dyDescent="0.25">
      <c r="A42" s="626" t="s">
        <v>328</v>
      </c>
      <c r="B42" s="536">
        <v>23.300000000000011</v>
      </c>
      <c r="C42" s="540">
        <v>24.600000000000012</v>
      </c>
      <c r="D42" s="541">
        <v>24.600000000000016</v>
      </c>
      <c r="E42" s="541">
        <v>24.499999999999979</v>
      </c>
      <c r="F42" s="542">
        <v>23.70000000000001</v>
      </c>
      <c r="G42" s="540">
        <v>24.9</v>
      </c>
      <c r="H42" s="541">
        <v>23.799999999999994</v>
      </c>
      <c r="I42" s="541">
        <v>22.000000000000014</v>
      </c>
      <c r="J42" s="542">
        <v>21.599999999999994</v>
      </c>
      <c r="K42" s="541">
        <v>24.200000000000021</v>
      </c>
      <c r="L42" s="541">
        <v>23.200000000000024</v>
      </c>
    </row>
    <row r="43" spans="1:12" ht="15" customHeight="1" x14ac:dyDescent="0.25">
      <c r="A43" s="631" t="s">
        <v>329</v>
      </c>
      <c r="B43" s="536">
        <v>236.5</v>
      </c>
      <c r="C43" s="540">
        <v>237.5</v>
      </c>
      <c r="D43" s="541">
        <v>238.3</v>
      </c>
      <c r="E43" s="541">
        <v>237.1</v>
      </c>
      <c r="F43" s="542">
        <v>235.1</v>
      </c>
      <c r="G43" s="540">
        <v>231</v>
      </c>
      <c r="H43" s="541">
        <v>226.7</v>
      </c>
      <c r="I43" s="541">
        <v>218.3</v>
      </c>
      <c r="J43" s="660">
        <v>213.9</v>
      </c>
      <c r="K43" s="541">
        <v>237</v>
      </c>
      <c r="L43" s="541">
        <v>222.5</v>
      </c>
    </row>
    <row r="44" spans="1:12" ht="15" customHeight="1" x14ac:dyDescent="0.25">
      <c r="A44" s="626" t="s">
        <v>330</v>
      </c>
      <c r="B44" s="536">
        <v>42.4</v>
      </c>
      <c r="C44" s="540">
        <v>42</v>
      </c>
      <c r="D44" s="541">
        <v>42.1</v>
      </c>
      <c r="E44" s="541">
        <v>41.3</v>
      </c>
      <c r="F44" s="542">
        <v>41.3</v>
      </c>
      <c r="G44" s="540">
        <v>40.799999999999997</v>
      </c>
      <c r="H44" s="541">
        <v>40.6</v>
      </c>
      <c r="I44" s="541">
        <v>40.1</v>
      </c>
      <c r="J44" s="542">
        <v>39.700000000000003</v>
      </c>
      <c r="K44" s="541">
        <v>41.6</v>
      </c>
      <c r="L44" s="541">
        <v>40.299999999999997</v>
      </c>
    </row>
    <row r="45" spans="1:12" ht="15" customHeight="1" x14ac:dyDescent="0.25">
      <c r="A45" s="626" t="s">
        <v>331</v>
      </c>
      <c r="B45" s="536">
        <v>89</v>
      </c>
      <c r="C45" s="540">
        <v>90.2</v>
      </c>
      <c r="D45" s="541">
        <v>86.6</v>
      </c>
      <c r="E45" s="541">
        <v>86.1</v>
      </c>
      <c r="F45" s="542">
        <v>83.2</v>
      </c>
      <c r="G45" s="540">
        <v>80.599999999999994</v>
      </c>
      <c r="H45" s="541">
        <v>79</v>
      </c>
      <c r="I45" s="541">
        <v>76</v>
      </c>
      <c r="J45" s="542">
        <v>72.7</v>
      </c>
      <c r="K45" s="645">
        <v>86.5</v>
      </c>
      <c r="L45" s="645">
        <v>77.099999999999994</v>
      </c>
    </row>
    <row r="46" spans="1:12" ht="15" customHeight="1" x14ac:dyDescent="0.25">
      <c r="A46" s="661" t="s">
        <v>332</v>
      </c>
      <c r="B46" s="662">
        <v>131.4</v>
      </c>
      <c r="C46" s="663">
        <v>132.19999999999999</v>
      </c>
      <c r="D46" s="664">
        <v>128.69999999999999</v>
      </c>
      <c r="E46" s="664">
        <v>127.39999999999999</v>
      </c>
      <c r="F46" s="665">
        <v>124.5</v>
      </c>
      <c r="G46" s="663">
        <v>121.39999999999999</v>
      </c>
      <c r="H46" s="664">
        <v>119.6</v>
      </c>
      <c r="I46" s="664">
        <v>116.1</v>
      </c>
      <c r="J46" s="665">
        <v>112.4</v>
      </c>
      <c r="K46" s="666">
        <v>128.1</v>
      </c>
      <c r="L46" s="666">
        <v>117.39999999999999</v>
      </c>
    </row>
    <row r="47" spans="1:12" ht="15" customHeight="1" x14ac:dyDescent="0.25">
      <c r="A47" s="667" t="s">
        <v>333</v>
      </c>
      <c r="B47" s="668">
        <v>52.400000000000006</v>
      </c>
      <c r="C47" s="669">
        <v>51.699999999999989</v>
      </c>
      <c r="D47" s="670">
        <v>53.100000000000023</v>
      </c>
      <c r="E47" s="670">
        <v>52.200000000000031</v>
      </c>
      <c r="F47" s="671">
        <v>50.799999999999983</v>
      </c>
      <c r="G47" s="669">
        <v>51.3</v>
      </c>
      <c r="H47" s="670">
        <v>50.200000000000017</v>
      </c>
      <c r="I47" s="670">
        <v>44</v>
      </c>
      <c r="J47" s="671">
        <v>45.900000000000006</v>
      </c>
      <c r="K47" s="672">
        <v>52.099999999999994</v>
      </c>
      <c r="L47" s="672">
        <v>47.90000000000002</v>
      </c>
    </row>
    <row r="48" spans="1:12" ht="15" customHeight="1" x14ac:dyDescent="0.25">
      <c r="A48" s="631" t="s">
        <v>334</v>
      </c>
      <c r="B48" s="212">
        <v>183.8</v>
      </c>
      <c r="C48" s="540">
        <v>183.89999999999998</v>
      </c>
      <c r="D48" s="541">
        <v>181.8</v>
      </c>
      <c r="E48" s="541">
        <v>179.60000000000002</v>
      </c>
      <c r="F48" s="542">
        <v>175.29999999999998</v>
      </c>
      <c r="G48" s="540">
        <v>172.7</v>
      </c>
      <c r="H48" s="541">
        <v>169.8</v>
      </c>
      <c r="I48" s="541">
        <v>160.1</v>
      </c>
      <c r="J48" s="542">
        <v>158.30000000000001</v>
      </c>
      <c r="K48" s="645">
        <v>180.2</v>
      </c>
      <c r="L48" s="645">
        <v>165.3</v>
      </c>
    </row>
    <row r="49" spans="1:12" ht="15" customHeight="1" x14ac:dyDescent="0.25">
      <c r="A49" s="673" t="s">
        <v>335</v>
      </c>
      <c r="B49" s="674"/>
      <c r="C49" s="598"/>
      <c r="D49" s="675"/>
      <c r="E49" s="675"/>
      <c r="F49" s="676"/>
      <c r="G49" s="598"/>
      <c r="H49" s="675"/>
      <c r="I49" s="675"/>
      <c r="J49" s="676"/>
      <c r="K49" s="677"/>
      <c r="L49" s="677"/>
    </row>
    <row r="50" spans="1:12" ht="15" customHeight="1" x14ac:dyDescent="0.25">
      <c r="A50" s="626" t="s">
        <v>336</v>
      </c>
      <c r="B50" s="221">
        <v>40488</v>
      </c>
      <c r="C50" s="496">
        <v>40697</v>
      </c>
      <c r="D50" s="497">
        <v>41289</v>
      </c>
      <c r="E50" s="497">
        <v>41274</v>
      </c>
      <c r="F50" s="498">
        <v>41481</v>
      </c>
      <c r="G50" s="496">
        <v>41660</v>
      </c>
      <c r="H50" s="497">
        <v>42143</v>
      </c>
      <c r="I50" s="497">
        <v>42574</v>
      </c>
      <c r="J50" s="498">
        <v>42580</v>
      </c>
      <c r="K50" s="678"/>
      <c r="L50" s="678"/>
    </row>
    <row r="51" spans="1:12" ht="15" customHeight="1" x14ac:dyDescent="0.25">
      <c r="A51" s="637" t="s">
        <v>337</v>
      </c>
      <c r="B51" s="169">
        <v>1112</v>
      </c>
      <c r="C51" s="170">
        <v>1140</v>
      </c>
      <c r="D51" s="171">
        <v>1161</v>
      </c>
      <c r="E51" s="171">
        <v>1161</v>
      </c>
      <c r="F51" s="172">
        <v>1175</v>
      </c>
      <c r="G51" s="170">
        <v>1203</v>
      </c>
      <c r="H51" s="171">
        <v>1205</v>
      </c>
      <c r="I51" s="171">
        <v>1214</v>
      </c>
      <c r="J51" s="172">
        <v>1227</v>
      </c>
      <c r="K51" s="679"/>
      <c r="L51" s="679"/>
    </row>
    <row r="52" spans="1:12" ht="15" customHeight="1" x14ac:dyDescent="0.25">
      <c r="A52" s="626" t="s">
        <v>254</v>
      </c>
      <c r="B52" s="169">
        <v>4949</v>
      </c>
      <c r="C52" s="496">
        <v>4976</v>
      </c>
      <c r="D52" s="497">
        <v>4845</v>
      </c>
      <c r="E52" s="497">
        <v>4845</v>
      </c>
      <c r="F52" s="498">
        <v>4843</v>
      </c>
      <c r="G52" s="496">
        <v>4885</v>
      </c>
      <c r="H52" s="497">
        <v>4885</v>
      </c>
      <c r="I52" s="497">
        <v>4759</v>
      </c>
      <c r="J52" s="498">
        <v>4759</v>
      </c>
      <c r="K52" s="679"/>
      <c r="L52" s="679"/>
    </row>
    <row r="53" spans="1:12" ht="15" customHeight="1" x14ac:dyDescent="0.25">
      <c r="A53" s="680" t="s">
        <v>367</v>
      </c>
      <c r="B53" s="250">
        <v>8</v>
      </c>
      <c r="C53" s="603">
        <v>9</v>
      </c>
      <c r="D53" s="604">
        <v>10</v>
      </c>
      <c r="E53" s="604">
        <v>10</v>
      </c>
      <c r="F53" s="605">
        <v>10</v>
      </c>
      <c r="G53" s="603">
        <v>10</v>
      </c>
      <c r="H53" s="604">
        <v>9</v>
      </c>
      <c r="I53" s="604">
        <v>10</v>
      </c>
      <c r="J53" s="605">
        <v>10</v>
      </c>
      <c r="K53" s="681">
        <v>39</v>
      </c>
      <c r="L53" s="681">
        <v>40</v>
      </c>
    </row>
    <row r="54" spans="1:12" ht="14.5" customHeight="1" x14ac:dyDescent="0.25">
      <c r="A54" s="682"/>
      <c r="B54" s="683"/>
      <c r="C54" s="684"/>
      <c r="D54" s="684"/>
      <c r="E54" s="684"/>
      <c r="F54" s="684"/>
      <c r="G54" s="684"/>
      <c r="H54" s="684"/>
      <c r="I54" s="684"/>
      <c r="J54" s="684"/>
      <c r="K54" s="684"/>
      <c r="L54" s="684"/>
    </row>
    <row r="55" spans="1:12" ht="12" customHeight="1" x14ac:dyDescent="0.25">
      <c r="A55" s="2679" t="s">
        <v>388</v>
      </c>
      <c r="B55" s="2679" t="s">
        <v>15</v>
      </c>
      <c r="C55" s="2679" t="s">
        <v>15</v>
      </c>
      <c r="D55" s="2679" t="s">
        <v>15</v>
      </c>
      <c r="E55" s="2679" t="s">
        <v>15</v>
      </c>
      <c r="F55" s="2679" t="s">
        <v>15</v>
      </c>
      <c r="G55" s="2679" t="s">
        <v>15</v>
      </c>
      <c r="H55" s="2679" t="s">
        <v>15</v>
      </c>
      <c r="I55" s="2679" t="s">
        <v>15</v>
      </c>
      <c r="J55" s="2679" t="s">
        <v>15</v>
      </c>
      <c r="K55" s="2679" t="s">
        <v>15</v>
      </c>
      <c r="L55" s="2679" t="s">
        <v>15</v>
      </c>
    </row>
    <row r="56" spans="1:12" ht="12" customHeight="1" x14ac:dyDescent="0.25">
      <c r="A56" s="2679" t="s">
        <v>389</v>
      </c>
      <c r="B56" s="2679" t="s">
        <v>15</v>
      </c>
      <c r="C56" s="2679" t="s">
        <v>15</v>
      </c>
      <c r="D56" s="2679" t="s">
        <v>15</v>
      </c>
      <c r="E56" s="2679" t="s">
        <v>15</v>
      </c>
      <c r="F56" s="2679" t="s">
        <v>15</v>
      </c>
      <c r="G56" s="2679" t="s">
        <v>15</v>
      </c>
      <c r="H56" s="2679" t="s">
        <v>15</v>
      </c>
      <c r="I56" s="2679" t="s">
        <v>15</v>
      </c>
      <c r="J56" s="2679" t="s">
        <v>15</v>
      </c>
      <c r="K56" s="2679" t="s">
        <v>15</v>
      </c>
      <c r="L56" s="2679" t="s">
        <v>15</v>
      </c>
    </row>
    <row r="57" spans="1:12" ht="12" customHeight="1" x14ac:dyDescent="0.25">
      <c r="A57" s="685" t="s">
        <v>390</v>
      </c>
      <c r="B57" s="685"/>
      <c r="C57" s="685"/>
      <c r="D57" s="685"/>
      <c r="E57" s="685"/>
      <c r="F57" s="685"/>
      <c r="G57" s="685"/>
      <c r="H57" s="685"/>
      <c r="I57" s="685"/>
      <c r="J57" s="685"/>
      <c r="K57" s="685"/>
      <c r="L57" s="685"/>
    </row>
    <row r="58" spans="1:12" ht="12" customHeight="1" x14ac:dyDescent="0.25">
      <c r="A58" s="685" t="s">
        <v>391</v>
      </c>
      <c r="B58" s="685"/>
      <c r="C58" s="685"/>
      <c r="D58" s="685"/>
      <c r="E58" s="685"/>
      <c r="F58" s="685"/>
      <c r="G58" s="685"/>
      <c r="H58" s="685"/>
      <c r="I58" s="685"/>
      <c r="J58" s="685"/>
      <c r="K58" s="685"/>
      <c r="L58" s="685"/>
    </row>
    <row r="59" spans="1:12" ht="12" customHeight="1" x14ac:dyDescent="0.25">
      <c r="A59" s="685" t="s">
        <v>392</v>
      </c>
      <c r="B59" s="685"/>
      <c r="C59" s="685"/>
      <c r="D59" s="685"/>
      <c r="E59" s="685"/>
      <c r="F59" s="685"/>
      <c r="G59" s="685"/>
      <c r="H59" s="685"/>
      <c r="I59" s="685"/>
      <c r="J59" s="685"/>
      <c r="K59" s="685"/>
      <c r="L59" s="685"/>
    </row>
    <row r="60" spans="1:12" ht="12" customHeight="1" x14ac:dyDescent="0.25">
      <c r="A60" s="685" t="s">
        <v>393</v>
      </c>
      <c r="B60" s="685"/>
      <c r="C60" s="685"/>
      <c r="D60" s="685"/>
      <c r="E60" s="685"/>
      <c r="F60" s="685"/>
      <c r="G60" s="685"/>
      <c r="H60" s="685"/>
      <c r="I60" s="685"/>
      <c r="J60" s="685"/>
      <c r="K60" s="685"/>
      <c r="L60" s="685"/>
    </row>
    <row r="61" spans="1:12" ht="12" customHeight="1" x14ac:dyDescent="0.25">
      <c r="A61" s="685" t="s">
        <v>394</v>
      </c>
      <c r="B61" s="685"/>
      <c r="C61" s="685"/>
      <c r="D61" s="685"/>
      <c r="E61" s="685"/>
      <c r="F61" s="685"/>
      <c r="G61" s="685"/>
      <c r="H61" s="685"/>
      <c r="I61" s="685"/>
      <c r="J61" s="685"/>
      <c r="K61" s="685"/>
      <c r="L61" s="685"/>
    </row>
  </sheetData>
  <mergeCells count="6">
    <mergeCell ref="A56:L56"/>
    <mergeCell ref="A2:L2"/>
    <mergeCell ref="C3:F3"/>
    <mergeCell ref="G3:J3"/>
    <mergeCell ref="K3:L3"/>
    <mergeCell ref="A55:L55"/>
  </mergeCells>
  <hyperlinks>
    <hyperlink ref="A1" location="ToC!A2" display="Back to Table of Contents" xr:uid="{E9B49B55-434D-4FC4-B425-375B0AD1C915}"/>
  </hyperlinks>
  <pageMargins left="0.5" right="0.5" top="0.5" bottom="0.5" header="0.25" footer="0.25"/>
  <pageSetup scale="59" orientation="landscape" r:id="rId1"/>
  <headerFooter>
    <oddFooter>&amp;L&amp;G&amp;C&amp;"Scotia,Regular"&amp;9Supplementary Financial Information (SFI)&amp;R6&amp;"Scotia,Regular"&amp;7</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E222A-AC7C-4871-835D-A1948990DA07}">
  <sheetPr>
    <pageSetUpPr fitToPage="1"/>
  </sheetPr>
  <dimension ref="A1:L80"/>
  <sheetViews>
    <sheetView showGridLines="0" zoomScaleNormal="100" workbookViewId="0"/>
  </sheetViews>
  <sheetFormatPr defaultRowHeight="12.5" x14ac:dyDescent="0.25"/>
  <cols>
    <col min="1" max="1" width="93.7265625" style="22" customWidth="1"/>
    <col min="2" max="12" width="14.54296875" style="22" customWidth="1"/>
    <col min="13" max="16384" width="8.7265625" style="22"/>
  </cols>
  <sheetData>
    <row r="1" spans="1:12" ht="20" customHeight="1" x14ac:dyDescent="0.25">
      <c r="A1" s="21" t="s">
        <v>13</v>
      </c>
    </row>
    <row r="2" spans="1:12" ht="24" customHeight="1" x14ac:dyDescent="0.25">
      <c r="A2" s="2685" t="s">
        <v>395</v>
      </c>
      <c r="B2" s="2685" t="s">
        <v>15</v>
      </c>
      <c r="C2" s="2685" t="s">
        <v>15</v>
      </c>
      <c r="D2" s="2685" t="s">
        <v>15</v>
      </c>
      <c r="E2" s="2685" t="s">
        <v>15</v>
      </c>
      <c r="F2" s="2685" t="s">
        <v>15</v>
      </c>
      <c r="G2" s="2685" t="s">
        <v>15</v>
      </c>
      <c r="H2" s="2685" t="s">
        <v>15</v>
      </c>
      <c r="I2" s="2685" t="s">
        <v>15</v>
      </c>
      <c r="J2" s="2685" t="s">
        <v>15</v>
      </c>
      <c r="K2" s="2685" t="s">
        <v>15</v>
      </c>
      <c r="L2" s="2685" t="s">
        <v>15</v>
      </c>
    </row>
    <row r="3" spans="1:12" ht="14.15" customHeight="1" x14ac:dyDescent="0.25">
      <c r="A3" s="686"/>
      <c r="B3" s="687" t="s">
        <v>174</v>
      </c>
      <c r="C3" s="2686">
        <v>2023</v>
      </c>
      <c r="D3" s="2687" t="s">
        <v>15</v>
      </c>
      <c r="E3" s="2687" t="s">
        <v>15</v>
      </c>
      <c r="F3" s="2688" t="s">
        <v>15</v>
      </c>
      <c r="G3" s="2686">
        <v>2022</v>
      </c>
      <c r="H3" s="2687" t="s">
        <v>15</v>
      </c>
      <c r="I3" s="2687" t="s">
        <v>15</v>
      </c>
      <c r="J3" s="2688" t="s">
        <v>15</v>
      </c>
      <c r="K3" s="2687" t="s">
        <v>175</v>
      </c>
      <c r="L3" s="2687" t="s">
        <v>15</v>
      </c>
    </row>
    <row r="4" spans="1:12" ht="14.15" customHeight="1" x14ac:dyDescent="0.25">
      <c r="A4" s="688"/>
      <c r="B4" s="689" t="s">
        <v>177</v>
      </c>
      <c r="C4" s="690" t="s">
        <v>178</v>
      </c>
      <c r="D4" s="691" t="s">
        <v>179</v>
      </c>
      <c r="E4" s="691" t="s">
        <v>180</v>
      </c>
      <c r="F4" s="692" t="s">
        <v>181</v>
      </c>
      <c r="G4" s="693" t="s">
        <v>178</v>
      </c>
      <c r="H4" s="691" t="s">
        <v>179</v>
      </c>
      <c r="I4" s="691" t="s">
        <v>180</v>
      </c>
      <c r="J4" s="694" t="s">
        <v>181</v>
      </c>
      <c r="K4" s="695">
        <v>2023</v>
      </c>
      <c r="L4" s="695">
        <v>2022</v>
      </c>
    </row>
    <row r="5" spans="1:12" ht="14.15" customHeight="1" x14ac:dyDescent="0.25">
      <c r="A5" s="696" t="s">
        <v>348</v>
      </c>
      <c r="B5" s="697"/>
      <c r="C5" s="698"/>
      <c r="D5" s="699"/>
      <c r="E5" s="699"/>
      <c r="F5" s="700"/>
      <c r="G5" s="701"/>
      <c r="H5" s="699"/>
      <c r="I5" s="699"/>
      <c r="J5" s="702"/>
      <c r="K5" s="703"/>
      <c r="L5" s="703"/>
    </row>
    <row r="6" spans="1:12" ht="14.15" customHeight="1" x14ac:dyDescent="0.25">
      <c r="A6" s="704" t="s">
        <v>298</v>
      </c>
      <c r="B6" s="705">
        <v>221</v>
      </c>
      <c r="C6" s="706">
        <v>213</v>
      </c>
      <c r="D6" s="707">
        <v>207</v>
      </c>
      <c r="E6" s="707">
        <v>209</v>
      </c>
      <c r="F6" s="708">
        <v>213</v>
      </c>
      <c r="G6" s="706">
        <v>206</v>
      </c>
      <c r="H6" s="707">
        <v>200</v>
      </c>
      <c r="I6" s="707">
        <v>184</v>
      </c>
      <c r="J6" s="708">
        <v>174</v>
      </c>
      <c r="K6" s="707">
        <v>842</v>
      </c>
      <c r="L6" s="707">
        <v>764</v>
      </c>
    </row>
    <row r="7" spans="1:12" ht="14.15" customHeight="1" x14ac:dyDescent="0.25">
      <c r="A7" s="709" t="s">
        <v>299</v>
      </c>
      <c r="B7" s="705">
        <v>1144</v>
      </c>
      <c r="C7" s="710">
        <v>1119</v>
      </c>
      <c r="D7" s="711">
        <v>1129</v>
      </c>
      <c r="E7" s="711">
        <v>1091</v>
      </c>
      <c r="F7" s="708">
        <v>1110</v>
      </c>
      <c r="G7" s="712">
        <v>1083</v>
      </c>
      <c r="H7" s="711">
        <v>1112</v>
      </c>
      <c r="I7" s="711">
        <v>1174</v>
      </c>
      <c r="J7" s="713">
        <v>1248</v>
      </c>
      <c r="K7" s="711">
        <v>4449</v>
      </c>
      <c r="L7" s="711">
        <v>4617</v>
      </c>
    </row>
    <row r="8" spans="1:12" ht="14.15" customHeight="1" x14ac:dyDescent="0.25">
      <c r="A8" s="714" t="s">
        <v>300</v>
      </c>
      <c r="B8" s="715">
        <v>1133</v>
      </c>
      <c r="C8" s="716">
        <v>1110</v>
      </c>
      <c r="D8" s="717">
        <v>1122</v>
      </c>
      <c r="E8" s="717">
        <v>1082</v>
      </c>
      <c r="F8" s="718">
        <v>1101</v>
      </c>
      <c r="G8" s="719">
        <v>1074</v>
      </c>
      <c r="H8" s="717">
        <v>1107</v>
      </c>
      <c r="I8" s="717">
        <v>1170</v>
      </c>
      <c r="J8" s="720">
        <v>1244</v>
      </c>
      <c r="K8" s="717">
        <v>4415</v>
      </c>
      <c r="L8" s="717">
        <v>4595</v>
      </c>
    </row>
    <row r="9" spans="1:12" ht="14.15" customHeight="1" x14ac:dyDescent="0.25">
      <c r="A9" s="714" t="s">
        <v>301</v>
      </c>
      <c r="B9" s="715">
        <v>4</v>
      </c>
      <c r="C9" s="716">
        <v>5</v>
      </c>
      <c r="D9" s="717">
        <v>5</v>
      </c>
      <c r="E9" s="717">
        <v>5</v>
      </c>
      <c r="F9" s="718">
        <v>3</v>
      </c>
      <c r="G9" s="719">
        <v>5</v>
      </c>
      <c r="H9" s="717">
        <v>3</v>
      </c>
      <c r="I9" s="717">
        <v>5</v>
      </c>
      <c r="J9" s="720">
        <v>1</v>
      </c>
      <c r="K9" s="717">
        <v>18</v>
      </c>
      <c r="L9" s="717">
        <v>14</v>
      </c>
    </row>
    <row r="10" spans="1:12" ht="14.15" customHeight="1" x14ac:dyDescent="0.25">
      <c r="A10" s="714" t="s">
        <v>302</v>
      </c>
      <c r="B10" s="715">
        <v>7</v>
      </c>
      <c r="C10" s="716">
        <v>4</v>
      </c>
      <c r="D10" s="717">
        <v>2</v>
      </c>
      <c r="E10" s="717">
        <v>4</v>
      </c>
      <c r="F10" s="718">
        <v>6</v>
      </c>
      <c r="G10" s="719">
        <v>4</v>
      </c>
      <c r="H10" s="717">
        <v>2</v>
      </c>
      <c r="I10" s="717">
        <v>-1</v>
      </c>
      <c r="J10" s="720">
        <v>3</v>
      </c>
      <c r="K10" s="717">
        <v>16</v>
      </c>
      <c r="L10" s="717">
        <v>8</v>
      </c>
    </row>
    <row r="11" spans="1:12" ht="14.15" customHeight="1" x14ac:dyDescent="0.25">
      <c r="A11" s="721" t="s">
        <v>303</v>
      </c>
      <c r="B11" s="705">
        <v>1365</v>
      </c>
      <c r="C11" s="710">
        <v>1332</v>
      </c>
      <c r="D11" s="711">
        <v>1336</v>
      </c>
      <c r="E11" s="711">
        <v>1300</v>
      </c>
      <c r="F11" s="708">
        <v>1323</v>
      </c>
      <c r="G11" s="712">
        <v>1289</v>
      </c>
      <c r="H11" s="711">
        <v>1312</v>
      </c>
      <c r="I11" s="711">
        <v>1358</v>
      </c>
      <c r="J11" s="713">
        <v>1422</v>
      </c>
      <c r="K11" s="711">
        <v>5291</v>
      </c>
      <c r="L11" s="711">
        <v>5381</v>
      </c>
    </row>
    <row r="12" spans="1:12" ht="14.15" customHeight="1" x14ac:dyDescent="0.25">
      <c r="A12" s="709" t="s">
        <v>396</v>
      </c>
      <c r="B12" s="705">
        <v>5</v>
      </c>
      <c r="C12" s="710">
        <v>5</v>
      </c>
      <c r="D12" s="711">
        <v>2</v>
      </c>
      <c r="E12" s="711">
        <v>2</v>
      </c>
      <c r="F12" s="708">
        <v>1</v>
      </c>
      <c r="G12" s="712">
        <v>1</v>
      </c>
      <c r="H12" s="711">
        <v>5</v>
      </c>
      <c r="I12" s="711">
        <v>1</v>
      </c>
      <c r="J12" s="713">
        <v>-1</v>
      </c>
      <c r="K12" s="711">
        <v>10</v>
      </c>
      <c r="L12" s="711">
        <v>6</v>
      </c>
    </row>
    <row r="13" spans="1:12" ht="14.15" customHeight="1" x14ac:dyDescent="0.25">
      <c r="A13" s="709" t="s">
        <v>305</v>
      </c>
      <c r="B13" s="705">
        <v>862</v>
      </c>
      <c r="C13" s="710">
        <v>887</v>
      </c>
      <c r="D13" s="711">
        <v>843</v>
      </c>
      <c r="E13" s="711">
        <v>818</v>
      </c>
      <c r="F13" s="708">
        <v>802</v>
      </c>
      <c r="G13" s="712">
        <v>798</v>
      </c>
      <c r="H13" s="711">
        <v>796</v>
      </c>
      <c r="I13" s="711">
        <v>803</v>
      </c>
      <c r="J13" s="713">
        <v>862</v>
      </c>
      <c r="K13" s="711">
        <v>3350</v>
      </c>
      <c r="L13" s="711">
        <v>3259</v>
      </c>
    </row>
    <row r="14" spans="1:12" ht="14.15" customHeight="1" x14ac:dyDescent="0.25">
      <c r="A14" s="721" t="s">
        <v>280</v>
      </c>
      <c r="B14" s="705">
        <v>498</v>
      </c>
      <c r="C14" s="710">
        <v>440</v>
      </c>
      <c r="D14" s="711">
        <v>491</v>
      </c>
      <c r="E14" s="711">
        <v>480</v>
      </c>
      <c r="F14" s="708">
        <v>520</v>
      </c>
      <c r="G14" s="712">
        <v>490</v>
      </c>
      <c r="H14" s="711">
        <v>511</v>
      </c>
      <c r="I14" s="711">
        <v>554</v>
      </c>
      <c r="J14" s="713">
        <v>561</v>
      </c>
      <c r="K14" s="711">
        <v>1931</v>
      </c>
      <c r="L14" s="711">
        <v>2116</v>
      </c>
    </row>
    <row r="15" spans="1:12" ht="14.15" customHeight="1" x14ac:dyDescent="0.25">
      <c r="A15" s="709" t="s">
        <v>306</v>
      </c>
      <c r="B15" s="705">
        <v>127</v>
      </c>
      <c r="C15" s="710">
        <v>111</v>
      </c>
      <c r="D15" s="711">
        <v>123</v>
      </c>
      <c r="E15" s="711">
        <v>124</v>
      </c>
      <c r="F15" s="708">
        <v>133</v>
      </c>
      <c r="G15" s="712">
        <v>127</v>
      </c>
      <c r="H15" s="711">
        <v>133</v>
      </c>
      <c r="I15" s="711">
        <v>145</v>
      </c>
      <c r="J15" s="713">
        <v>146</v>
      </c>
      <c r="K15" s="711">
        <v>491</v>
      </c>
      <c r="L15" s="711">
        <v>551</v>
      </c>
    </row>
    <row r="16" spans="1:12" ht="14.15" customHeight="1" x14ac:dyDescent="0.25">
      <c r="A16" s="721" t="s">
        <v>307</v>
      </c>
      <c r="B16" s="705">
        <v>371</v>
      </c>
      <c r="C16" s="710">
        <v>329</v>
      </c>
      <c r="D16" s="711">
        <v>368</v>
      </c>
      <c r="E16" s="711">
        <v>356</v>
      </c>
      <c r="F16" s="708">
        <v>387</v>
      </c>
      <c r="G16" s="712">
        <v>363</v>
      </c>
      <c r="H16" s="711">
        <v>378</v>
      </c>
      <c r="I16" s="711">
        <v>409</v>
      </c>
      <c r="J16" s="713">
        <v>415</v>
      </c>
      <c r="K16" s="711">
        <v>1440</v>
      </c>
      <c r="L16" s="711">
        <v>1565</v>
      </c>
    </row>
    <row r="17" spans="1:12" ht="14.15" customHeight="1" x14ac:dyDescent="0.25">
      <c r="A17" s="709" t="s">
        <v>308</v>
      </c>
      <c r="B17" s="705">
        <v>6</v>
      </c>
      <c r="C17" s="710">
        <v>6</v>
      </c>
      <c r="D17" s="711">
        <v>7</v>
      </c>
      <c r="E17" s="711">
        <v>6</v>
      </c>
      <c r="F17" s="708">
        <v>7</v>
      </c>
      <c r="G17" s="712">
        <v>7</v>
      </c>
      <c r="H17" s="711">
        <v>7</v>
      </c>
      <c r="I17" s="711">
        <v>6</v>
      </c>
      <c r="J17" s="713">
        <v>7</v>
      </c>
      <c r="K17" s="711">
        <v>26</v>
      </c>
      <c r="L17" s="711">
        <v>27</v>
      </c>
    </row>
    <row r="18" spans="1:12" ht="14.15" customHeight="1" x14ac:dyDescent="0.25">
      <c r="A18" s="721" t="s">
        <v>284</v>
      </c>
      <c r="B18" s="705">
        <v>377</v>
      </c>
      <c r="C18" s="710">
        <v>335</v>
      </c>
      <c r="D18" s="711">
        <v>375</v>
      </c>
      <c r="E18" s="711">
        <v>362</v>
      </c>
      <c r="F18" s="708">
        <v>394</v>
      </c>
      <c r="G18" s="712">
        <v>370</v>
      </c>
      <c r="H18" s="711">
        <v>385</v>
      </c>
      <c r="I18" s="711">
        <v>415</v>
      </c>
      <c r="J18" s="713">
        <v>422</v>
      </c>
      <c r="K18" s="711">
        <v>1466</v>
      </c>
      <c r="L18" s="711">
        <v>1592</v>
      </c>
    </row>
    <row r="19" spans="1:12" ht="14.15" customHeight="1" x14ac:dyDescent="0.25">
      <c r="A19" s="721"/>
      <c r="B19" s="722"/>
      <c r="C19" s="723"/>
      <c r="D19" s="724"/>
      <c r="E19" s="724"/>
      <c r="F19" s="725"/>
      <c r="G19" s="726"/>
      <c r="H19" s="724"/>
      <c r="I19" s="724"/>
      <c r="J19" s="727"/>
      <c r="K19" s="724"/>
      <c r="L19" s="724"/>
    </row>
    <row r="20" spans="1:12" ht="14.15" customHeight="1" x14ac:dyDescent="0.25">
      <c r="A20" s="721" t="s">
        <v>351</v>
      </c>
      <c r="B20" s="705">
        <v>3</v>
      </c>
      <c r="C20" s="728">
        <v>2</v>
      </c>
      <c r="D20" s="729">
        <v>2</v>
      </c>
      <c r="E20" s="729">
        <v>3</v>
      </c>
      <c r="F20" s="730">
        <v>2</v>
      </c>
      <c r="G20" s="731">
        <v>2</v>
      </c>
      <c r="H20" s="729">
        <v>2</v>
      </c>
      <c r="I20" s="729">
        <v>2</v>
      </c>
      <c r="J20" s="732">
        <v>3</v>
      </c>
      <c r="K20" s="729">
        <v>9</v>
      </c>
      <c r="L20" s="729">
        <v>9</v>
      </c>
    </row>
    <row r="21" spans="1:12" ht="14.15" customHeight="1" x14ac:dyDescent="0.25">
      <c r="A21" s="721" t="s">
        <v>352</v>
      </c>
      <c r="B21" s="705">
        <v>368</v>
      </c>
      <c r="C21" s="710">
        <v>327</v>
      </c>
      <c r="D21" s="711">
        <v>366</v>
      </c>
      <c r="E21" s="711">
        <v>353</v>
      </c>
      <c r="F21" s="708">
        <v>385</v>
      </c>
      <c r="G21" s="712">
        <v>361</v>
      </c>
      <c r="H21" s="711">
        <v>376</v>
      </c>
      <c r="I21" s="711">
        <v>407</v>
      </c>
      <c r="J21" s="713">
        <v>412</v>
      </c>
      <c r="K21" s="711">
        <v>1431</v>
      </c>
      <c r="L21" s="711">
        <v>1556</v>
      </c>
    </row>
    <row r="22" spans="1:12" ht="14.15" customHeight="1" x14ac:dyDescent="0.25">
      <c r="A22" s="733"/>
      <c r="B22" s="722"/>
      <c r="C22" s="723"/>
      <c r="D22" s="724"/>
      <c r="E22" s="724"/>
      <c r="F22" s="725"/>
      <c r="G22" s="726"/>
      <c r="H22" s="724"/>
      <c r="I22" s="724"/>
      <c r="J22" s="727"/>
      <c r="K22" s="724"/>
      <c r="L22" s="724"/>
    </row>
    <row r="23" spans="1:12" ht="14.15" customHeight="1" x14ac:dyDescent="0.25">
      <c r="A23" s="721" t="s">
        <v>397</v>
      </c>
      <c r="B23" s="705">
        <v>3</v>
      </c>
      <c r="C23" s="728">
        <v>2</v>
      </c>
      <c r="D23" s="729">
        <v>2</v>
      </c>
      <c r="E23" s="729">
        <v>3</v>
      </c>
      <c r="F23" s="730">
        <v>2</v>
      </c>
      <c r="G23" s="731">
        <v>2</v>
      </c>
      <c r="H23" s="729">
        <v>2</v>
      </c>
      <c r="I23" s="729">
        <v>2</v>
      </c>
      <c r="J23" s="732">
        <v>3</v>
      </c>
      <c r="K23" s="729">
        <v>9</v>
      </c>
      <c r="L23" s="729">
        <v>9</v>
      </c>
    </row>
    <row r="24" spans="1:12" ht="14.15" customHeight="1" x14ac:dyDescent="0.25">
      <c r="A24" s="721" t="s">
        <v>398</v>
      </c>
      <c r="B24" s="705">
        <v>374</v>
      </c>
      <c r="C24" s="710">
        <v>333</v>
      </c>
      <c r="D24" s="711">
        <v>373</v>
      </c>
      <c r="E24" s="711">
        <v>359</v>
      </c>
      <c r="F24" s="708">
        <v>392</v>
      </c>
      <c r="G24" s="712">
        <v>368</v>
      </c>
      <c r="H24" s="711">
        <v>383</v>
      </c>
      <c r="I24" s="711">
        <v>413</v>
      </c>
      <c r="J24" s="713">
        <v>419</v>
      </c>
      <c r="K24" s="711">
        <v>1457</v>
      </c>
      <c r="L24" s="711">
        <v>1583</v>
      </c>
    </row>
    <row r="25" spans="1:12" ht="14.15" customHeight="1" x14ac:dyDescent="0.25">
      <c r="A25" s="734"/>
      <c r="B25" s="722"/>
      <c r="C25" s="723"/>
      <c r="D25" s="724"/>
      <c r="E25" s="724"/>
      <c r="F25" s="725"/>
      <c r="G25" s="726"/>
      <c r="H25" s="724"/>
      <c r="I25" s="724"/>
      <c r="J25" s="727"/>
      <c r="K25" s="724"/>
      <c r="L25" s="724"/>
    </row>
    <row r="26" spans="1:12" ht="14.15" customHeight="1" x14ac:dyDescent="0.25">
      <c r="A26" s="721" t="s">
        <v>399</v>
      </c>
      <c r="B26" s="722"/>
      <c r="C26" s="723"/>
      <c r="D26" s="724"/>
      <c r="E26" s="724"/>
      <c r="F26" s="725"/>
      <c r="G26" s="726"/>
      <c r="H26" s="724"/>
      <c r="I26" s="724"/>
      <c r="J26" s="727"/>
      <c r="K26" s="735"/>
      <c r="L26" s="724"/>
    </row>
    <row r="27" spans="1:12" ht="14.15" customHeight="1" x14ac:dyDescent="0.25">
      <c r="A27" s="709" t="s">
        <v>400</v>
      </c>
      <c r="B27" s="705">
        <v>309</v>
      </c>
      <c r="C27" s="728">
        <v>281</v>
      </c>
      <c r="D27" s="729">
        <v>313</v>
      </c>
      <c r="E27" s="729">
        <v>303</v>
      </c>
      <c r="F27" s="730">
        <v>337</v>
      </c>
      <c r="G27" s="731">
        <v>320</v>
      </c>
      <c r="H27" s="729">
        <v>335</v>
      </c>
      <c r="I27" s="729">
        <v>366</v>
      </c>
      <c r="J27" s="732">
        <v>375</v>
      </c>
      <c r="K27" s="729">
        <v>1234</v>
      </c>
      <c r="L27" s="711">
        <v>1396</v>
      </c>
    </row>
    <row r="28" spans="1:12" ht="14.15" customHeight="1" x14ac:dyDescent="0.25">
      <c r="A28" s="709" t="s">
        <v>401</v>
      </c>
      <c r="B28" s="705">
        <v>65</v>
      </c>
      <c r="C28" s="710">
        <v>52</v>
      </c>
      <c r="D28" s="711">
        <v>60</v>
      </c>
      <c r="E28" s="711">
        <v>56</v>
      </c>
      <c r="F28" s="708">
        <v>55</v>
      </c>
      <c r="G28" s="712">
        <v>48</v>
      </c>
      <c r="H28" s="711">
        <v>48</v>
      </c>
      <c r="I28" s="711">
        <v>47</v>
      </c>
      <c r="J28" s="713">
        <v>44</v>
      </c>
      <c r="K28" s="711">
        <v>223</v>
      </c>
      <c r="L28" s="711">
        <v>187</v>
      </c>
    </row>
    <row r="29" spans="1:12" ht="14.15" customHeight="1" x14ac:dyDescent="0.25">
      <c r="A29" s="734" t="s">
        <v>402</v>
      </c>
      <c r="B29" s="705">
        <v>56</v>
      </c>
      <c r="C29" s="736">
        <v>43</v>
      </c>
      <c r="D29" s="737">
        <v>51</v>
      </c>
      <c r="E29" s="737">
        <v>47</v>
      </c>
      <c r="F29" s="738">
        <v>45</v>
      </c>
      <c r="G29" s="739">
        <v>39</v>
      </c>
      <c r="H29" s="737">
        <v>39</v>
      </c>
      <c r="I29" s="737">
        <v>38</v>
      </c>
      <c r="J29" s="740">
        <v>37</v>
      </c>
      <c r="K29" s="711">
        <v>186</v>
      </c>
      <c r="L29" s="711">
        <v>153</v>
      </c>
    </row>
    <row r="30" spans="1:12" ht="14.15" customHeight="1" x14ac:dyDescent="0.25">
      <c r="A30" s="734" t="s">
        <v>403</v>
      </c>
      <c r="B30" s="705">
        <v>9</v>
      </c>
      <c r="C30" s="736">
        <v>9</v>
      </c>
      <c r="D30" s="737">
        <v>9</v>
      </c>
      <c r="E30" s="737">
        <v>9</v>
      </c>
      <c r="F30" s="738">
        <v>10</v>
      </c>
      <c r="G30" s="739">
        <v>9</v>
      </c>
      <c r="H30" s="737">
        <v>9</v>
      </c>
      <c r="I30" s="737">
        <v>9</v>
      </c>
      <c r="J30" s="740">
        <v>7</v>
      </c>
      <c r="K30" s="711">
        <v>37</v>
      </c>
      <c r="L30" s="711">
        <v>34</v>
      </c>
    </row>
    <row r="31" spans="1:12" ht="14.15" customHeight="1" x14ac:dyDescent="0.25">
      <c r="A31" s="721" t="s">
        <v>404</v>
      </c>
      <c r="B31" s="705">
        <v>374</v>
      </c>
      <c r="C31" s="710">
        <v>333</v>
      </c>
      <c r="D31" s="711">
        <v>373</v>
      </c>
      <c r="E31" s="711">
        <v>359</v>
      </c>
      <c r="F31" s="708">
        <v>392</v>
      </c>
      <c r="G31" s="712">
        <v>368</v>
      </c>
      <c r="H31" s="711">
        <v>383</v>
      </c>
      <c r="I31" s="711">
        <v>413</v>
      </c>
      <c r="J31" s="713">
        <v>419</v>
      </c>
      <c r="K31" s="711">
        <v>1457</v>
      </c>
      <c r="L31" s="711">
        <v>1583</v>
      </c>
    </row>
    <row r="32" spans="1:12" ht="14.15" customHeight="1" x14ac:dyDescent="0.25">
      <c r="A32" s="709"/>
      <c r="B32" s="722"/>
      <c r="C32" s="723"/>
      <c r="D32" s="724"/>
      <c r="E32" s="724"/>
      <c r="F32" s="725"/>
      <c r="G32" s="726"/>
      <c r="H32" s="724"/>
      <c r="I32" s="724"/>
      <c r="J32" s="727"/>
      <c r="K32" s="724"/>
      <c r="L32" s="724"/>
    </row>
    <row r="33" spans="1:12" ht="14.15" customHeight="1" x14ac:dyDescent="0.25">
      <c r="A33" s="721" t="s">
        <v>405</v>
      </c>
      <c r="B33" s="722"/>
      <c r="C33" s="723"/>
      <c r="D33" s="724"/>
      <c r="E33" s="724"/>
      <c r="F33" s="725"/>
      <c r="G33" s="726"/>
      <c r="H33" s="724"/>
      <c r="I33" s="724"/>
      <c r="J33" s="727"/>
      <c r="K33" s="724"/>
      <c r="L33" s="724"/>
    </row>
    <row r="34" spans="1:12" ht="14.15" customHeight="1" x14ac:dyDescent="0.25">
      <c r="A34" s="709" t="s">
        <v>400</v>
      </c>
      <c r="B34" s="705">
        <v>1167</v>
      </c>
      <c r="C34" s="728">
        <v>1149</v>
      </c>
      <c r="D34" s="729">
        <v>1150</v>
      </c>
      <c r="E34" s="729">
        <v>1123</v>
      </c>
      <c r="F34" s="730">
        <v>1150</v>
      </c>
      <c r="G34" s="731">
        <v>1126</v>
      </c>
      <c r="H34" s="729">
        <v>1148</v>
      </c>
      <c r="I34" s="729">
        <v>1200</v>
      </c>
      <c r="J34" s="732">
        <v>1269</v>
      </c>
      <c r="K34" s="729">
        <v>4572</v>
      </c>
      <c r="L34" s="711">
        <v>4743</v>
      </c>
    </row>
    <row r="35" spans="1:12" ht="14.15" customHeight="1" x14ac:dyDescent="0.25">
      <c r="A35" s="709" t="s">
        <v>401</v>
      </c>
      <c r="B35" s="705">
        <v>198</v>
      </c>
      <c r="C35" s="728">
        <v>183</v>
      </c>
      <c r="D35" s="729">
        <v>186</v>
      </c>
      <c r="E35" s="729">
        <v>177</v>
      </c>
      <c r="F35" s="730">
        <v>173</v>
      </c>
      <c r="G35" s="731">
        <v>163</v>
      </c>
      <c r="H35" s="729">
        <v>164</v>
      </c>
      <c r="I35" s="729">
        <v>158</v>
      </c>
      <c r="J35" s="732">
        <v>153</v>
      </c>
      <c r="K35" s="729">
        <v>719</v>
      </c>
      <c r="L35" s="711">
        <v>638</v>
      </c>
    </row>
    <row r="36" spans="1:12" ht="14.15" customHeight="1" x14ac:dyDescent="0.25">
      <c r="A36" s="734" t="s">
        <v>402</v>
      </c>
      <c r="B36" s="705">
        <v>172</v>
      </c>
      <c r="C36" s="728">
        <v>159</v>
      </c>
      <c r="D36" s="737">
        <v>161</v>
      </c>
      <c r="E36" s="711">
        <v>150</v>
      </c>
      <c r="F36" s="708">
        <v>146</v>
      </c>
      <c r="G36" s="712">
        <v>137</v>
      </c>
      <c r="H36" s="711">
        <v>140</v>
      </c>
      <c r="I36" s="711">
        <v>132</v>
      </c>
      <c r="J36" s="713">
        <v>130</v>
      </c>
      <c r="K36" s="711">
        <v>616</v>
      </c>
      <c r="L36" s="711">
        <v>539</v>
      </c>
    </row>
    <row r="37" spans="1:12" ht="14.15" customHeight="1" x14ac:dyDescent="0.25">
      <c r="A37" s="734" t="s">
        <v>403</v>
      </c>
      <c r="B37" s="705">
        <v>26</v>
      </c>
      <c r="C37" s="710">
        <v>24</v>
      </c>
      <c r="D37" s="737">
        <v>25</v>
      </c>
      <c r="E37" s="711">
        <v>27</v>
      </c>
      <c r="F37" s="708">
        <v>27</v>
      </c>
      <c r="G37" s="712">
        <v>26</v>
      </c>
      <c r="H37" s="711">
        <v>24</v>
      </c>
      <c r="I37" s="711">
        <v>26</v>
      </c>
      <c r="J37" s="713">
        <v>23</v>
      </c>
      <c r="K37" s="711">
        <v>103</v>
      </c>
      <c r="L37" s="711">
        <v>99</v>
      </c>
    </row>
    <row r="38" spans="1:12" ht="14.15" customHeight="1" x14ac:dyDescent="0.25">
      <c r="A38" s="741" t="s">
        <v>406</v>
      </c>
      <c r="B38" s="742">
        <v>1365</v>
      </c>
      <c r="C38" s="743">
        <v>1332</v>
      </c>
      <c r="D38" s="744">
        <v>1336</v>
      </c>
      <c r="E38" s="744">
        <v>1300</v>
      </c>
      <c r="F38" s="745">
        <v>1323</v>
      </c>
      <c r="G38" s="746">
        <v>1289</v>
      </c>
      <c r="H38" s="744">
        <v>1312</v>
      </c>
      <c r="I38" s="744">
        <v>1358</v>
      </c>
      <c r="J38" s="747">
        <v>1422</v>
      </c>
      <c r="K38" s="744">
        <v>5291</v>
      </c>
      <c r="L38" s="744">
        <v>5381</v>
      </c>
    </row>
    <row r="39" spans="1:12" ht="14.15" customHeight="1" x14ac:dyDescent="0.25">
      <c r="A39" s="748" t="s">
        <v>311</v>
      </c>
      <c r="B39" s="749"/>
      <c r="C39" s="750"/>
      <c r="D39" s="751"/>
      <c r="E39" s="751"/>
      <c r="F39" s="752"/>
      <c r="G39" s="753"/>
      <c r="H39" s="751"/>
      <c r="I39" s="751"/>
      <c r="J39" s="754"/>
      <c r="K39" s="751"/>
      <c r="L39" s="751"/>
    </row>
    <row r="40" spans="1:12" ht="14.15" customHeight="1" x14ac:dyDescent="0.25">
      <c r="A40" s="755" t="s">
        <v>314</v>
      </c>
      <c r="B40" s="756"/>
      <c r="C40" s="757"/>
      <c r="D40" s="758"/>
      <c r="E40" s="758"/>
      <c r="F40" s="759"/>
      <c r="G40" s="760"/>
      <c r="H40" s="758"/>
      <c r="I40" s="758"/>
      <c r="J40" s="761"/>
      <c r="K40" s="762"/>
      <c r="L40" s="762"/>
    </row>
    <row r="41" spans="1:12" ht="14.15" customHeight="1" x14ac:dyDescent="0.25">
      <c r="A41" s="734" t="s">
        <v>356</v>
      </c>
      <c r="B41" s="763">
        <v>14.3</v>
      </c>
      <c r="C41" s="764">
        <v>13.2</v>
      </c>
      <c r="D41" s="765">
        <v>14.9</v>
      </c>
      <c r="E41" s="765">
        <v>14.8</v>
      </c>
      <c r="F41" s="766">
        <v>15.5</v>
      </c>
      <c r="G41" s="767">
        <v>14.8</v>
      </c>
      <c r="H41" s="765">
        <v>15.5</v>
      </c>
      <c r="I41" s="765">
        <v>17.5</v>
      </c>
      <c r="J41" s="768">
        <v>17.2</v>
      </c>
      <c r="K41" s="765">
        <v>14.6</v>
      </c>
      <c r="L41" s="765">
        <v>16.2</v>
      </c>
    </row>
    <row r="42" spans="1:12" ht="14.15" customHeight="1" x14ac:dyDescent="0.25">
      <c r="A42" s="734" t="s">
        <v>359</v>
      </c>
      <c r="B42" s="763">
        <v>63.2</v>
      </c>
      <c r="C42" s="764">
        <v>66.5</v>
      </c>
      <c r="D42" s="765">
        <v>63.1</v>
      </c>
      <c r="E42" s="765">
        <v>63</v>
      </c>
      <c r="F42" s="766">
        <v>60.6</v>
      </c>
      <c r="G42" s="767">
        <v>61.9</v>
      </c>
      <c r="H42" s="765">
        <v>60.6</v>
      </c>
      <c r="I42" s="765">
        <v>59.1</v>
      </c>
      <c r="J42" s="768">
        <v>60.6</v>
      </c>
      <c r="K42" s="765">
        <v>63.3</v>
      </c>
      <c r="L42" s="765">
        <v>60.6</v>
      </c>
    </row>
    <row r="43" spans="1:12" ht="14.15" customHeight="1" x14ac:dyDescent="0.25">
      <c r="A43" s="721" t="s">
        <v>319</v>
      </c>
      <c r="B43" s="769"/>
      <c r="C43" s="770"/>
      <c r="D43" s="771"/>
      <c r="E43" s="771"/>
      <c r="F43" s="772"/>
      <c r="G43" s="773"/>
      <c r="H43" s="771"/>
      <c r="I43" s="771"/>
      <c r="J43" s="774"/>
      <c r="K43" s="765"/>
      <c r="L43" s="765"/>
    </row>
    <row r="44" spans="1:12" ht="14.15" customHeight="1" x14ac:dyDescent="0.25">
      <c r="A44" s="734" t="s">
        <v>320</v>
      </c>
      <c r="B44" s="763">
        <v>14.6</v>
      </c>
      <c r="C44" s="764">
        <v>13.5</v>
      </c>
      <c r="D44" s="765">
        <v>15.2</v>
      </c>
      <c r="E44" s="765">
        <v>15.1</v>
      </c>
      <c r="F44" s="766">
        <v>15.8</v>
      </c>
      <c r="G44" s="767">
        <v>15</v>
      </c>
      <c r="H44" s="765">
        <v>15.7</v>
      </c>
      <c r="I44" s="765">
        <v>17.8</v>
      </c>
      <c r="J44" s="768">
        <v>17.5</v>
      </c>
      <c r="K44" s="765">
        <v>14.9</v>
      </c>
      <c r="L44" s="765">
        <v>16.5</v>
      </c>
    </row>
    <row r="45" spans="1:12" ht="14.15" customHeight="1" x14ac:dyDescent="0.25">
      <c r="A45" s="775" t="s">
        <v>321</v>
      </c>
      <c r="B45" s="776">
        <v>62.5</v>
      </c>
      <c r="C45" s="777">
        <v>65.900000000000006</v>
      </c>
      <c r="D45" s="778">
        <v>62.4</v>
      </c>
      <c r="E45" s="778">
        <v>62.3</v>
      </c>
      <c r="F45" s="779">
        <v>59.9</v>
      </c>
      <c r="G45" s="780">
        <v>61.2</v>
      </c>
      <c r="H45" s="778">
        <v>59.9</v>
      </c>
      <c r="I45" s="778">
        <v>58.5</v>
      </c>
      <c r="J45" s="781">
        <v>60</v>
      </c>
      <c r="K45" s="778">
        <v>62.6</v>
      </c>
      <c r="L45" s="778">
        <v>59.9</v>
      </c>
    </row>
    <row r="46" spans="1:12" ht="14.15" customHeight="1" x14ac:dyDescent="0.25">
      <c r="A46" s="748" t="s">
        <v>407</v>
      </c>
      <c r="B46" s="749"/>
      <c r="C46" s="750"/>
      <c r="D46" s="751"/>
      <c r="E46" s="751"/>
      <c r="F46" s="752"/>
      <c r="G46" s="753"/>
      <c r="H46" s="751"/>
      <c r="I46" s="751"/>
      <c r="J46" s="754"/>
      <c r="K46" s="782"/>
      <c r="L46" s="782"/>
    </row>
    <row r="47" spans="1:12" ht="14.15" customHeight="1" x14ac:dyDescent="0.25">
      <c r="A47" s="783" t="s">
        <v>327</v>
      </c>
      <c r="B47" s="784">
        <v>24.3</v>
      </c>
      <c r="C47" s="785">
        <v>24</v>
      </c>
      <c r="D47" s="786">
        <v>23.8</v>
      </c>
      <c r="E47" s="786">
        <v>23.5</v>
      </c>
      <c r="F47" s="787">
        <v>23.2</v>
      </c>
      <c r="G47" s="788">
        <v>22.9</v>
      </c>
      <c r="H47" s="786">
        <v>22.2</v>
      </c>
      <c r="I47" s="786">
        <v>21.2</v>
      </c>
      <c r="J47" s="789">
        <v>20.100000000000001</v>
      </c>
      <c r="K47" s="762">
        <v>23.6</v>
      </c>
      <c r="L47" s="762">
        <v>21.6</v>
      </c>
    </row>
    <row r="48" spans="1:12" ht="14.15" customHeight="1" x14ac:dyDescent="0.25">
      <c r="A48" s="709" t="s">
        <v>328</v>
      </c>
      <c r="B48" s="790">
        <v>10.400000000000002</v>
      </c>
      <c r="C48" s="791">
        <v>10.299999999999997</v>
      </c>
      <c r="D48" s="792">
        <v>10.400000000000002</v>
      </c>
      <c r="E48" s="792">
        <v>10.6</v>
      </c>
      <c r="F48" s="793">
        <v>10.7</v>
      </c>
      <c r="G48" s="794">
        <v>10.9</v>
      </c>
      <c r="H48" s="792">
        <v>11.000000000000004</v>
      </c>
      <c r="I48" s="792">
        <v>11.2</v>
      </c>
      <c r="J48" s="795">
        <v>11.4</v>
      </c>
      <c r="K48" s="796">
        <v>10.5</v>
      </c>
      <c r="L48" s="796">
        <v>11.1</v>
      </c>
    </row>
    <row r="49" spans="1:12" ht="14.15" customHeight="1" x14ac:dyDescent="0.25">
      <c r="A49" s="797" t="s">
        <v>329</v>
      </c>
      <c r="B49" s="790">
        <v>34.700000000000003</v>
      </c>
      <c r="C49" s="791">
        <v>34.299999999999997</v>
      </c>
      <c r="D49" s="792">
        <v>34.200000000000003</v>
      </c>
      <c r="E49" s="792">
        <v>34.1</v>
      </c>
      <c r="F49" s="793">
        <v>33.9</v>
      </c>
      <c r="G49" s="794">
        <v>33.799999999999997</v>
      </c>
      <c r="H49" s="792">
        <v>33.200000000000003</v>
      </c>
      <c r="I49" s="792">
        <v>32.4</v>
      </c>
      <c r="J49" s="795">
        <v>31.5</v>
      </c>
      <c r="K49" s="796">
        <v>34.1</v>
      </c>
      <c r="L49" s="796">
        <v>32.700000000000003</v>
      </c>
    </row>
    <row r="50" spans="1:12" ht="14.15" customHeight="1" x14ac:dyDescent="0.25">
      <c r="A50" s="798" t="s">
        <v>330</v>
      </c>
      <c r="B50" s="790">
        <v>17</v>
      </c>
      <c r="C50" s="791">
        <v>16.7</v>
      </c>
      <c r="D50" s="792">
        <v>17.399999999999999</v>
      </c>
      <c r="E50" s="792">
        <v>18</v>
      </c>
      <c r="F50" s="793">
        <v>18.600000000000001</v>
      </c>
      <c r="G50" s="794">
        <v>19.7</v>
      </c>
      <c r="H50" s="792">
        <v>21.2</v>
      </c>
      <c r="I50" s="792">
        <v>22</v>
      </c>
      <c r="J50" s="795">
        <v>21</v>
      </c>
      <c r="K50" s="796">
        <v>17.7</v>
      </c>
      <c r="L50" s="796">
        <v>21</v>
      </c>
    </row>
    <row r="51" spans="1:12" ht="14.15" customHeight="1" x14ac:dyDescent="0.25">
      <c r="A51" s="798" t="s">
        <v>331</v>
      </c>
      <c r="B51" s="790">
        <v>16.3</v>
      </c>
      <c r="C51" s="791">
        <v>15.7</v>
      </c>
      <c r="D51" s="792">
        <v>15.8</v>
      </c>
      <c r="E51" s="792">
        <v>16.3</v>
      </c>
      <c r="F51" s="793">
        <v>15.9</v>
      </c>
      <c r="G51" s="794">
        <v>16.8</v>
      </c>
      <c r="H51" s="792">
        <v>18.599999999999998</v>
      </c>
      <c r="I51" s="792">
        <v>17.399999999999999</v>
      </c>
      <c r="J51" s="795">
        <v>18</v>
      </c>
      <c r="K51" s="796">
        <v>15.9</v>
      </c>
      <c r="L51" s="796">
        <v>17.7</v>
      </c>
    </row>
    <row r="52" spans="1:12" ht="14.15" customHeight="1" x14ac:dyDescent="0.25">
      <c r="A52" s="797" t="s">
        <v>332</v>
      </c>
      <c r="B52" s="790">
        <v>33.299999999999997</v>
      </c>
      <c r="C52" s="791">
        <v>32.4</v>
      </c>
      <c r="D52" s="792">
        <v>33.200000000000003</v>
      </c>
      <c r="E52" s="792">
        <v>34.299999999999997</v>
      </c>
      <c r="F52" s="793">
        <v>34.5</v>
      </c>
      <c r="G52" s="794">
        <v>36.5</v>
      </c>
      <c r="H52" s="792">
        <v>39.799999999999997</v>
      </c>
      <c r="I52" s="792">
        <v>39.4</v>
      </c>
      <c r="J52" s="795">
        <v>39</v>
      </c>
      <c r="K52" s="796">
        <v>33.6</v>
      </c>
      <c r="L52" s="796">
        <v>38.700000000000003</v>
      </c>
    </row>
    <row r="53" spans="1:12" ht="14.15" customHeight="1" x14ac:dyDescent="0.25">
      <c r="A53" s="798" t="s">
        <v>333</v>
      </c>
      <c r="B53" s="790">
        <v>6.5</v>
      </c>
      <c r="C53" s="791">
        <v>6.6000000000000014</v>
      </c>
      <c r="D53" s="792">
        <v>6.6999999999999957</v>
      </c>
      <c r="E53" s="792">
        <v>7.1</v>
      </c>
      <c r="F53" s="793">
        <v>7.2000000000000028</v>
      </c>
      <c r="G53" s="794">
        <v>7.7</v>
      </c>
      <c r="H53" s="792">
        <v>8.4</v>
      </c>
      <c r="I53" s="792">
        <v>8.4</v>
      </c>
      <c r="J53" s="799">
        <v>8.5</v>
      </c>
      <c r="K53" s="796">
        <v>6.8999999999999986</v>
      </c>
      <c r="L53" s="796">
        <v>8.1999999999999993</v>
      </c>
    </row>
    <row r="54" spans="1:12" ht="14.15" customHeight="1" x14ac:dyDescent="0.25">
      <c r="A54" s="800" t="s">
        <v>334</v>
      </c>
      <c r="B54" s="801">
        <v>39.799999999999997</v>
      </c>
      <c r="C54" s="802">
        <v>39</v>
      </c>
      <c r="D54" s="803">
        <v>39.9</v>
      </c>
      <c r="E54" s="803">
        <v>41.4</v>
      </c>
      <c r="F54" s="804">
        <v>41.7</v>
      </c>
      <c r="G54" s="805">
        <v>44.2</v>
      </c>
      <c r="H54" s="803">
        <v>48.2</v>
      </c>
      <c r="I54" s="803">
        <v>47.8</v>
      </c>
      <c r="J54" s="806">
        <v>47.5</v>
      </c>
      <c r="K54" s="807">
        <v>40.5</v>
      </c>
      <c r="L54" s="807">
        <v>46.9</v>
      </c>
    </row>
    <row r="55" spans="1:12" ht="14.15" customHeight="1" x14ac:dyDescent="0.25">
      <c r="A55" s="748" t="s">
        <v>408</v>
      </c>
      <c r="B55" s="749"/>
      <c r="C55" s="750"/>
      <c r="D55" s="751"/>
      <c r="E55" s="751"/>
      <c r="F55" s="752"/>
      <c r="G55" s="753"/>
      <c r="H55" s="751"/>
      <c r="I55" s="751"/>
      <c r="J55" s="754"/>
      <c r="K55" s="782"/>
      <c r="L55" s="782"/>
    </row>
    <row r="56" spans="1:12" ht="14.15" customHeight="1" x14ac:dyDescent="0.25">
      <c r="A56" s="808" t="s">
        <v>409</v>
      </c>
      <c r="B56" s="809"/>
      <c r="C56" s="810"/>
      <c r="D56" s="811"/>
      <c r="E56" s="811"/>
      <c r="F56" s="812"/>
      <c r="G56" s="813"/>
      <c r="H56" s="811"/>
      <c r="I56" s="811"/>
      <c r="J56" s="814"/>
      <c r="K56" s="811"/>
      <c r="L56" s="811"/>
    </row>
    <row r="57" spans="1:12" ht="14.15" customHeight="1" x14ac:dyDescent="0.25">
      <c r="A57" s="815" t="s">
        <v>400</v>
      </c>
      <c r="B57" s="816">
        <v>506</v>
      </c>
      <c r="C57" s="817">
        <v>470</v>
      </c>
      <c r="D57" s="818">
        <v>492</v>
      </c>
      <c r="E57" s="818">
        <v>487</v>
      </c>
      <c r="F57" s="819">
        <v>478</v>
      </c>
      <c r="G57" s="820">
        <v>455</v>
      </c>
      <c r="H57" s="821">
        <v>465</v>
      </c>
      <c r="I57" s="821">
        <v>475</v>
      </c>
      <c r="J57" s="822">
        <v>490</v>
      </c>
      <c r="K57" s="821">
        <v>470</v>
      </c>
      <c r="L57" s="821">
        <v>455</v>
      </c>
    </row>
    <row r="58" spans="1:12" ht="14.15" customHeight="1" x14ac:dyDescent="0.25">
      <c r="A58" s="815" t="s">
        <v>401</v>
      </c>
      <c r="B58" s="816">
        <v>149</v>
      </c>
      <c r="C58" s="817">
        <v>140</v>
      </c>
      <c r="D58" s="818">
        <v>139</v>
      </c>
      <c r="E58" s="818">
        <v>137</v>
      </c>
      <c r="F58" s="819">
        <v>129</v>
      </c>
      <c r="G58" s="820">
        <v>125</v>
      </c>
      <c r="H58" s="821">
        <v>116</v>
      </c>
      <c r="I58" s="821">
        <v>116</v>
      </c>
      <c r="J58" s="822">
        <v>111</v>
      </c>
      <c r="K58" s="821">
        <v>140</v>
      </c>
      <c r="L58" s="821">
        <v>125</v>
      </c>
    </row>
    <row r="59" spans="1:12" ht="14.15" customHeight="1" x14ac:dyDescent="0.25">
      <c r="A59" s="823" t="s">
        <v>402</v>
      </c>
      <c r="B59" s="705">
        <v>139</v>
      </c>
      <c r="C59" s="710">
        <v>131</v>
      </c>
      <c r="D59" s="711">
        <v>130</v>
      </c>
      <c r="E59" s="711">
        <v>128</v>
      </c>
      <c r="F59" s="708">
        <v>121</v>
      </c>
      <c r="G59" s="712">
        <v>117</v>
      </c>
      <c r="H59" s="711">
        <v>107</v>
      </c>
      <c r="I59" s="711">
        <v>106</v>
      </c>
      <c r="J59" s="713">
        <v>101</v>
      </c>
      <c r="K59" s="711">
        <v>131</v>
      </c>
      <c r="L59" s="711">
        <v>117</v>
      </c>
    </row>
    <row r="60" spans="1:12" ht="14.15" customHeight="1" x14ac:dyDescent="0.25">
      <c r="A60" s="823" t="s">
        <v>403</v>
      </c>
      <c r="B60" s="705">
        <v>10</v>
      </c>
      <c r="C60" s="710">
        <v>9</v>
      </c>
      <c r="D60" s="711">
        <v>9</v>
      </c>
      <c r="E60" s="711">
        <v>9</v>
      </c>
      <c r="F60" s="708">
        <v>8</v>
      </c>
      <c r="G60" s="712">
        <v>8</v>
      </c>
      <c r="H60" s="711">
        <v>9</v>
      </c>
      <c r="I60" s="711">
        <v>10</v>
      </c>
      <c r="J60" s="713">
        <v>10</v>
      </c>
      <c r="K60" s="711">
        <v>9</v>
      </c>
      <c r="L60" s="711">
        <v>8</v>
      </c>
    </row>
    <row r="61" spans="1:12" ht="14.15" customHeight="1" x14ac:dyDescent="0.25">
      <c r="A61" s="824" t="s">
        <v>410</v>
      </c>
      <c r="B61" s="816">
        <v>655</v>
      </c>
      <c r="C61" s="817">
        <v>610</v>
      </c>
      <c r="D61" s="818">
        <v>631</v>
      </c>
      <c r="E61" s="818">
        <v>624</v>
      </c>
      <c r="F61" s="819">
        <v>607</v>
      </c>
      <c r="G61" s="820">
        <v>580</v>
      </c>
      <c r="H61" s="821">
        <v>581</v>
      </c>
      <c r="I61" s="821">
        <v>591</v>
      </c>
      <c r="J61" s="822">
        <v>601</v>
      </c>
      <c r="K61" s="821">
        <v>610</v>
      </c>
      <c r="L61" s="821">
        <v>580</v>
      </c>
    </row>
    <row r="62" spans="1:12" ht="14.15" customHeight="1" x14ac:dyDescent="0.25">
      <c r="A62" s="797" t="s">
        <v>411</v>
      </c>
      <c r="B62" s="825"/>
      <c r="C62" s="826"/>
      <c r="D62" s="827"/>
      <c r="E62" s="827"/>
      <c r="F62" s="828"/>
      <c r="G62" s="829"/>
      <c r="H62" s="827"/>
      <c r="I62" s="827"/>
      <c r="J62" s="830"/>
      <c r="K62" s="827"/>
      <c r="L62" s="827"/>
    </row>
    <row r="63" spans="1:12" ht="14.15" customHeight="1" x14ac:dyDescent="0.25">
      <c r="A63" s="815" t="s">
        <v>400</v>
      </c>
      <c r="B63" s="816">
        <v>304</v>
      </c>
      <c r="C63" s="817">
        <v>281</v>
      </c>
      <c r="D63" s="818">
        <v>297</v>
      </c>
      <c r="E63" s="818">
        <v>296</v>
      </c>
      <c r="F63" s="819">
        <v>291</v>
      </c>
      <c r="G63" s="820">
        <v>280</v>
      </c>
      <c r="H63" s="818">
        <v>289</v>
      </c>
      <c r="I63" s="818">
        <v>294</v>
      </c>
      <c r="J63" s="822">
        <v>313</v>
      </c>
      <c r="K63" s="821">
        <v>281</v>
      </c>
      <c r="L63" s="821">
        <v>280</v>
      </c>
    </row>
    <row r="64" spans="1:12" ht="14.15" customHeight="1" x14ac:dyDescent="0.25">
      <c r="A64" s="815" t="s">
        <v>401</v>
      </c>
      <c r="B64" s="831">
        <v>36</v>
      </c>
      <c r="C64" s="832">
        <v>36</v>
      </c>
      <c r="D64" s="821">
        <v>34</v>
      </c>
      <c r="E64" s="821">
        <v>34</v>
      </c>
      <c r="F64" s="833">
        <v>31</v>
      </c>
      <c r="G64" s="834">
        <v>31</v>
      </c>
      <c r="H64" s="821">
        <v>31</v>
      </c>
      <c r="I64" s="821">
        <v>32</v>
      </c>
      <c r="J64" s="822">
        <v>32</v>
      </c>
      <c r="K64" s="821">
        <v>36</v>
      </c>
      <c r="L64" s="821">
        <v>31</v>
      </c>
    </row>
    <row r="65" spans="1:12" ht="14.15" customHeight="1" x14ac:dyDescent="0.25">
      <c r="A65" s="823" t="s">
        <v>402</v>
      </c>
      <c r="B65" s="705">
        <v>27</v>
      </c>
      <c r="C65" s="710">
        <v>27</v>
      </c>
      <c r="D65" s="711">
        <v>25</v>
      </c>
      <c r="E65" s="711">
        <v>25</v>
      </c>
      <c r="F65" s="708">
        <v>23</v>
      </c>
      <c r="G65" s="712">
        <v>23</v>
      </c>
      <c r="H65" s="711">
        <v>22</v>
      </c>
      <c r="I65" s="711">
        <v>22</v>
      </c>
      <c r="J65" s="713">
        <v>22</v>
      </c>
      <c r="K65" s="711">
        <v>27</v>
      </c>
      <c r="L65" s="711">
        <v>23</v>
      </c>
    </row>
    <row r="66" spans="1:12" ht="14.15" customHeight="1" x14ac:dyDescent="0.25">
      <c r="A66" s="823" t="s">
        <v>403</v>
      </c>
      <c r="B66" s="705">
        <v>9</v>
      </c>
      <c r="C66" s="710">
        <v>9</v>
      </c>
      <c r="D66" s="711">
        <v>9</v>
      </c>
      <c r="E66" s="711">
        <v>9</v>
      </c>
      <c r="F66" s="708">
        <v>8</v>
      </c>
      <c r="G66" s="712">
        <v>8</v>
      </c>
      <c r="H66" s="711">
        <v>9</v>
      </c>
      <c r="I66" s="711">
        <v>10</v>
      </c>
      <c r="J66" s="713">
        <v>10</v>
      </c>
      <c r="K66" s="711">
        <v>9</v>
      </c>
      <c r="L66" s="711">
        <v>8</v>
      </c>
    </row>
    <row r="67" spans="1:12" ht="14.15" customHeight="1" x14ac:dyDescent="0.25">
      <c r="A67" s="824" t="s">
        <v>412</v>
      </c>
      <c r="B67" s="831">
        <v>340</v>
      </c>
      <c r="C67" s="832">
        <v>317</v>
      </c>
      <c r="D67" s="821">
        <v>331</v>
      </c>
      <c r="E67" s="821">
        <v>330</v>
      </c>
      <c r="F67" s="833">
        <v>322</v>
      </c>
      <c r="G67" s="834">
        <v>311</v>
      </c>
      <c r="H67" s="821">
        <v>320</v>
      </c>
      <c r="I67" s="821">
        <v>326</v>
      </c>
      <c r="J67" s="822">
        <v>345</v>
      </c>
      <c r="K67" s="821">
        <v>317</v>
      </c>
      <c r="L67" s="821">
        <v>311</v>
      </c>
    </row>
    <row r="68" spans="1:12" ht="14.15" customHeight="1" x14ac:dyDescent="0.35">
      <c r="A68" s="797" t="s">
        <v>413</v>
      </c>
      <c r="B68" s="835"/>
      <c r="C68" s="836"/>
      <c r="D68" s="837"/>
      <c r="E68" s="837"/>
      <c r="F68" s="838"/>
      <c r="G68" s="839"/>
      <c r="H68" s="837"/>
      <c r="I68" s="837"/>
      <c r="J68" s="840"/>
      <c r="K68" s="841"/>
      <c r="L68" s="841"/>
    </row>
    <row r="69" spans="1:12" ht="14.15" customHeight="1" x14ac:dyDescent="0.35">
      <c r="A69" s="815" t="s">
        <v>414</v>
      </c>
      <c r="B69" s="816">
        <v>6394</v>
      </c>
      <c r="C69" s="832">
        <v>6328</v>
      </c>
      <c r="D69" s="821">
        <v>6430</v>
      </c>
      <c r="E69" s="821">
        <v>6349</v>
      </c>
      <c r="F69" s="842">
        <v>6318</v>
      </c>
      <c r="G69" s="834">
        <v>6608</v>
      </c>
      <c r="H69" s="821">
        <v>6589</v>
      </c>
      <c r="I69" s="821">
        <v>6380</v>
      </c>
      <c r="J69" s="822">
        <v>6281</v>
      </c>
      <c r="K69" s="843"/>
      <c r="L69" s="843"/>
    </row>
    <row r="70" spans="1:12" ht="14.15" customHeight="1" x14ac:dyDescent="0.35">
      <c r="A70" s="815" t="s">
        <v>415</v>
      </c>
      <c r="B70" s="816">
        <v>1450</v>
      </c>
      <c r="C70" s="832">
        <v>1449</v>
      </c>
      <c r="D70" s="821">
        <v>1449</v>
      </c>
      <c r="E70" s="821">
        <v>1428</v>
      </c>
      <c r="F70" s="842">
        <v>1413</v>
      </c>
      <c r="G70" s="834">
        <v>1407</v>
      </c>
      <c r="H70" s="821">
        <v>1343</v>
      </c>
      <c r="I70" s="821">
        <v>1346</v>
      </c>
      <c r="J70" s="822">
        <v>1331</v>
      </c>
      <c r="K70" s="843"/>
      <c r="L70" s="843"/>
    </row>
    <row r="71" spans="1:12" ht="14.15" customHeight="1" x14ac:dyDescent="0.35">
      <c r="A71" s="844" t="s">
        <v>416</v>
      </c>
      <c r="B71" s="845">
        <v>7844</v>
      </c>
      <c r="C71" s="846">
        <v>7777</v>
      </c>
      <c r="D71" s="847">
        <v>7879</v>
      </c>
      <c r="E71" s="847">
        <v>7777</v>
      </c>
      <c r="F71" s="848">
        <v>7731</v>
      </c>
      <c r="G71" s="849">
        <v>8015</v>
      </c>
      <c r="H71" s="847">
        <v>7932</v>
      </c>
      <c r="I71" s="847">
        <v>7726</v>
      </c>
      <c r="J71" s="850">
        <v>7612</v>
      </c>
      <c r="K71" s="851"/>
      <c r="L71" s="851"/>
    </row>
    <row r="72" spans="1:12" ht="13.4" customHeight="1" x14ac:dyDescent="0.35">
      <c r="A72" s="852"/>
      <c r="B72" s="853"/>
      <c r="C72" s="853"/>
      <c r="D72" s="853"/>
      <c r="E72" s="853"/>
      <c r="F72" s="853"/>
      <c r="G72" s="853"/>
      <c r="H72" s="853"/>
      <c r="I72" s="853"/>
      <c r="J72" s="853"/>
      <c r="K72" s="854"/>
      <c r="L72" s="854"/>
    </row>
    <row r="73" spans="1:12" ht="13.4" customHeight="1" x14ac:dyDescent="0.25">
      <c r="A73" s="2678" t="s">
        <v>368</v>
      </c>
      <c r="B73" s="2678" t="s">
        <v>15</v>
      </c>
      <c r="C73" s="2678" t="s">
        <v>15</v>
      </c>
      <c r="D73" s="2678" t="s">
        <v>15</v>
      </c>
      <c r="E73" s="2678" t="s">
        <v>15</v>
      </c>
      <c r="F73" s="2678" t="s">
        <v>15</v>
      </c>
      <c r="G73" s="2678" t="s">
        <v>15</v>
      </c>
      <c r="H73" s="2678" t="s">
        <v>15</v>
      </c>
      <c r="I73" s="2678" t="s">
        <v>15</v>
      </c>
      <c r="J73" s="2678" t="s">
        <v>15</v>
      </c>
      <c r="K73" s="2678" t="s">
        <v>15</v>
      </c>
      <c r="L73" s="2678" t="s">
        <v>15</v>
      </c>
    </row>
    <row r="74" spans="1:12" ht="13.4" customHeight="1" x14ac:dyDescent="0.25">
      <c r="A74" s="2678" t="s">
        <v>369</v>
      </c>
      <c r="B74" s="2678" t="s">
        <v>15</v>
      </c>
      <c r="C74" s="2678" t="s">
        <v>15</v>
      </c>
      <c r="D74" s="2678" t="s">
        <v>15</v>
      </c>
      <c r="E74" s="2678" t="s">
        <v>15</v>
      </c>
      <c r="F74" s="2678" t="s">
        <v>15</v>
      </c>
      <c r="G74" s="2678" t="s">
        <v>15</v>
      </c>
      <c r="H74" s="2678" t="s">
        <v>15</v>
      </c>
      <c r="I74" s="2678" t="s">
        <v>15</v>
      </c>
      <c r="J74" s="2678" t="s">
        <v>15</v>
      </c>
      <c r="K74" s="2678" t="s">
        <v>15</v>
      </c>
      <c r="L74" s="2678" t="s">
        <v>15</v>
      </c>
    </row>
    <row r="75" spans="1:12" ht="13.4" customHeight="1" x14ac:dyDescent="0.25">
      <c r="A75" s="2678" t="s">
        <v>370</v>
      </c>
      <c r="B75" s="2678" t="s">
        <v>15</v>
      </c>
      <c r="C75" s="2678" t="s">
        <v>15</v>
      </c>
      <c r="D75" s="2678" t="s">
        <v>15</v>
      </c>
      <c r="E75" s="2678" t="s">
        <v>15</v>
      </c>
      <c r="F75" s="2678" t="s">
        <v>15</v>
      </c>
      <c r="G75" s="2678" t="s">
        <v>15</v>
      </c>
      <c r="H75" s="2678" t="s">
        <v>15</v>
      </c>
      <c r="I75" s="2678" t="s">
        <v>15</v>
      </c>
      <c r="J75" s="2678" t="s">
        <v>15</v>
      </c>
      <c r="K75" s="2678" t="s">
        <v>15</v>
      </c>
      <c r="L75" s="2678" t="s">
        <v>15</v>
      </c>
    </row>
    <row r="76" spans="1:12" ht="13.4" customHeight="1" x14ac:dyDescent="0.25">
      <c r="A76" s="2678" t="s">
        <v>371</v>
      </c>
      <c r="B76" s="2678" t="s">
        <v>15</v>
      </c>
      <c r="C76" s="2678" t="s">
        <v>15</v>
      </c>
      <c r="D76" s="2678" t="s">
        <v>15</v>
      </c>
      <c r="E76" s="2678" t="s">
        <v>15</v>
      </c>
      <c r="F76" s="2678" t="s">
        <v>15</v>
      </c>
      <c r="G76" s="2678" t="s">
        <v>15</v>
      </c>
      <c r="H76" s="2678" t="s">
        <v>15</v>
      </c>
      <c r="I76" s="2678" t="s">
        <v>15</v>
      </c>
      <c r="J76" s="2678" t="s">
        <v>15</v>
      </c>
      <c r="K76" s="2678" t="s">
        <v>15</v>
      </c>
      <c r="L76" s="2678" t="s">
        <v>15</v>
      </c>
    </row>
    <row r="77" spans="1:12" ht="13.4" customHeight="1" x14ac:dyDescent="0.25">
      <c r="A77" s="2678" t="s">
        <v>417</v>
      </c>
      <c r="B77" s="2678" t="s">
        <v>15</v>
      </c>
      <c r="C77" s="2678" t="s">
        <v>15</v>
      </c>
      <c r="D77" s="2678" t="s">
        <v>15</v>
      </c>
      <c r="E77" s="2678" t="s">
        <v>15</v>
      </c>
      <c r="F77" s="2678" t="s">
        <v>15</v>
      </c>
      <c r="G77" s="2678" t="s">
        <v>15</v>
      </c>
      <c r="H77" s="2678" t="s">
        <v>15</v>
      </c>
      <c r="I77" s="2678" t="s">
        <v>15</v>
      </c>
      <c r="J77" s="2678" t="s">
        <v>15</v>
      </c>
      <c r="K77" s="2678" t="s">
        <v>15</v>
      </c>
      <c r="L77" s="2678" t="s">
        <v>15</v>
      </c>
    </row>
    <row r="78" spans="1:12" ht="13.4" customHeight="1" x14ac:dyDescent="0.25">
      <c r="A78" s="2678" t="s">
        <v>373</v>
      </c>
      <c r="B78" s="2678" t="s">
        <v>15</v>
      </c>
      <c r="C78" s="2678" t="s">
        <v>15</v>
      </c>
      <c r="D78" s="2678" t="s">
        <v>15</v>
      </c>
      <c r="E78" s="2678" t="s">
        <v>15</v>
      </c>
      <c r="F78" s="2678" t="s">
        <v>15</v>
      </c>
      <c r="G78" s="2678" t="s">
        <v>15</v>
      </c>
      <c r="H78" s="2678" t="s">
        <v>15</v>
      </c>
      <c r="I78" s="2678" t="s">
        <v>15</v>
      </c>
      <c r="J78" s="2678" t="s">
        <v>15</v>
      </c>
      <c r="K78" s="2678" t="s">
        <v>15</v>
      </c>
      <c r="L78" s="2678" t="s">
        <v>15</v>
      </c>
    </row>
    <row r="79" spans="1:12" ht="10.4" customHeight="1" x14ac:dyDescent="0.25">
      <c r="A79" s="2672"/>
      <c r="B79" s="2672" t="s">
        <v>15</v>
      </c>
      <c r="C79" s="2672" t="s">
        <v>15</v>
      </c>
      <c r="D79" s="2672" t="s">
        <v>15</v>
      </c>
      <c r="E79" s="2672" t="s">
        <v>15</v>
      </c>
      <c r="F79" s="2672" t="s">
        <v>15</v>
      </c>
      <c r="G79" s="2672" t="s">
        <v>15</v>
      </c>
      <c r="H79" s="2672" t="s">
        <v>15</v>
      </c>
      <c r="I79" s="2672" t="s">
        <v>15</v>
      </c>
      <c r="J79" s="2672" t="s">
        <v>15</v>
      </c>
      <c r="K79" s="474"/>
      <c r="L79" s="474"/>
    </row>
    <row r="80" spans="1:12" ht="10.4" customHeight="1" x14ac:dyDescent="0.25">
      <c r="A80" s="473"/>
      <c r="B80" s="855"/>
      <c r="C80" s="855"/>
      <c r="D80" s="855"/>
      <c r="E80" s="855"/>
      <c r="F80" s="855"/>
      <c r="G80" s="855"/>
      <c r="H80" s="855"/>
      <c r="I80" s="855"/>
      <c r="J80" s="855"/>
      <c r="K80" s="474"/>
      <c r="L80" s="474"/>
    </row>
  </sheetData>
  <mergeCells count="11">
    <mergeCell ref="A75:L75"/>
    <mergeCell ref="A76:L76"/>
    <mergeCell ref="A77:L77"/>
    <mergeCell ref="A78:L78"/>
    <mergeCell ref="A79:J79"/>
    <mergeCell ref="A74:L74"/>
    <mergeCell ref="A2:L2"/>
    <mergeCell ref="C3:F3"/>
    <mergeCell ref="G3:J3"/>
    <mergeCell ref="K3:L3"/>
    <mergeCell ref="A73:L73"/>
  </mergeCells>
  <hyperlinks>
    <hyperlink ref="A1" location="ToC!A2" display="Back to Table of Contents" xr:uid="{1BCBD37F-B968-471C-AEFB-CB1B32E889DA}"/>
  </hyperlinks>
  <pageMargins left="0.5" right="0.5" top="0.5" bottom="0.5" header="0.25" footer="0.25"/>
  <pageSetup scale="48" orientation="landscape" r:id="rId1"/>
  <headerFooter>
    <oddFooter>&amp;L&amp;G&amp;C&amp;"Scotia,Regular"&amp;9Supplementary Financial Information (SFI)&amp;R7&amp;"Scotia,Regular"&amp;7</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B153-7B15-4052-A5B5-9A2F9D0C84BE}">
  <sheetPr>
    <pageSetUpPr fitToPage="1"/>
  </sheetPr>
  <dimension ref="A1:L64"/>
  <sheetViews>
    <sheetView showGridLines="0" zoomScaleNormal="100" workbookViewId="0"/>
  </sheetViews>
  <sheetFormatPr defaultRowHeight="12.5" x14ac:dyDescent="0.25"/>
  <cols>
    <col min="1" max="1" width="115.7265625" style="22" customWidth="1"/>
    <col min="2" max="12" width="10.7265625" style="22" customWidth="1"/>
    <col min="13" max="16384" width="8.7265625" style="22"/>
  </cols>
  <sheetData>
    <row r="1" spans="1:12" ht="20" customHeight="1" x14ac:dyDescent="0.25">
      <c r="A1" s="21" t="s">
        <v>13</v>
      </c>
    </row>
    <row r="2" spans="1:12" ht="24.65" customHeight="1" x14ac:dyDescent="0.25">
      <c r="A2" s="2690" t="s">
        <v>418</v>
      </c>
      <c r="B2" s="2690" t="s">
        <v>15</v>
      </c>
      <c r="C2" s="2690" t="s">
        <v>15</v>
      </c>
      <c r="D2" s="2690" t="s">
        <v>15</v>
      </c>
      <c r="E2" s="2690" t="s">
        <v>15</v>
      </c>
      <c r="F2" s="2690" t="s">
        <v>15</v>
      </c>
      <c r="G2" s="2690" t="s">
        <v>15</v>
      </c>
      <c r="H2" s="2690" t="s">
        <v>15</v>
      </c>
      <c r="I2" s="2690" t="s">
        <v>15</v>
      </c>
      <c r="J2" s="2690" t="s">
        <v>15</v>
      </c>
      <c r="K2" s="2690" t="s">
        <v>15</v>
      </c>
      <c r="L2" s="2690" t="s">
        <v>15</v>
      </c>
    </row>
    <row r="3" spans="1:12" ht="14.15" customHeight="1" x14ac:dyDescent="0.25">
      <c r="A3" s="856"/>
      <c r="B3" s="857" t="s">
        <v>174</v>
      </c>
      <c r="C3" s="2691">
        <v>2023</v>
      </c>
      <c r="D3" s="2692" t="s">
        <v>15</v>
      </c>
      <c r="E3" s="2692" t="s">
        <v>15</v>
      </c>
      <c r="F3" s="2693" t="s">
        <v>15</v>
      </c>
      <c r="G3" s="2694">
        <v>2022</v>
      </c>
      <c r="H3" s="2692" t="s">
        <v>15</v>
      </c>
      <c r="I3" s="2692" t="s">
        <v>15</v>
      </c>
      <c r="J3" s="2695" t="s">
        <v>15</v>
      </c>
      <c r="K3" s="2696" t="s">
        <v>419</v>
      </c>
      <c r="L3" s="2696" t="s">
        <v>15</v>
      </c>
    </row>
    <row r="4" spans="1:12" ht="14.15" customHeight="1" x14ac:dyDescent="0.25">
      <c r="A4" s="858"/>
      <c r="B4" s="859" t="s">
        <v>177</v>
      </c>
      <c r="C4" s="860" t="s">
        <v>178</v>
      </c>
      <c r="D4" s="861" t="s">
        <v>179</v>
      </c>
      <c r="E4" s="861" t="s">
        <v>180</v>
      </c>
      <c r="F4" s="862" t="s">
        <v>181</v>
      </c>
      <c r="G4" s="863" t="s">
        <v>178</v>
      </c>
      <c r="H4" s="861" t="s">
        <v>179</v>
      </c>
      <c r="I4" s="861" t="s">
        <v>180</v>
      </c>
      <c r="J4" s="864" t="s">
        <v>181</v>
      </c>
      <c r="K4" s="865">
        <v>2023</v>
      </c>
      <c r="L4" s="865">
        <v>2022</v>
      </c>
    </row>
    <row r="5" spans="1:12" ht="14.15" customHeight="1" x14ac:dyDescent="0.25">
      <c r="A5" s="866" t="s">
        <v>420</v>
      </c>
      <c r="B5" s="867"/>
      <c r="C5" s="868"/>
      <c r="D5" s="869"/>
      <c r="E5" s="869"/>
      <c r="F5" s="870"/>
      <c r="G5" s="871"/>
      <c r="H5" s="869"/>
      <c r="I5" s="869"/>
      <c r="J5" s="872"/>
      <c r="K5" s="873"/>
      <c r="L5" s="873"/>
    </row>
    <row r="6" spans="1:12" ht="14.15" customHeight="1" x14ac:dyDescent="0.25">
      <c r="A6" s="874" t="s">
        <v>298</v>
      </c>
      <c r="B6" s="875">
        <v>354</v>
      </c>
      <c r="C6" s="876">
        <v>397</v>
      </c>
      <c r="D6" s="877">
        <v>337</v>
      </c>
      <c r="E6" s="877">
        <v>384</v>
      </c>
      <c r="F6" s="878">
        <v>454</v>
      </c>
      <c r="G6" s="879">
        <v>492</v>
      </c>
      <c r="H6" s="877">
        <v>405</v>
      </c>
      <c r="I6" s="877">
        <v>360</v>
      </c>
      <c r="J6" s="878">
        <v>373</v>
      </c>
      <c r="K6" s="877">
        <v>1572</v>
      </c>
      <c r="L6" s="877">
        <v>1630</v>
      </c>
    </row>
    <row r="7" spans="1:12" ht="14.15" customHeight="1" x14ac:dyDescent="0.25">
      <c r="A7" s="880" t="s">
        <v>299</v>
      </c>
      <c r="B7" s="881">
        <v>1025</v>
      </c>
      <c r="C7" s="882">
        <v>957</v>
      </c>
      <c r="D7" s="883">
        <v>1006</v>
      </c>
      <c r="E7" s="883">
        <v>968</v>
      </c>
      <c r="F7" s="884">
        <v>1049</v>
      </c>
      <c r="G7" s="885">
        <v>862</v>
      </c>
      <c r="H7" s="883">
        <v>747</v>
      </c>
      <c r="I7" s="883">
        <v>902</v>
      </c>
      <c r="J7" s="884">
        <v>1031</v>
      </c>
      <c r="K7" s="883">
        <v>3980</v>
      </c>
      <c r="L7" s="883">
        <v>3542</v>
      </c>
    </row>
    <row r="8" spans="1:12" ht="14.15" customHeight="1" x14ac:dyDescent="0.25">
      <c r="A8" s="886" t="s">
        <v>300</v>
      </c>
      <c r="B8" s="887">
        <v>546</v>
      </c>
      <c r="C8" s="876">
        <v>602</v>
      </c>
      <c r="D8" s="877">
        <v>537</v>
      </c>
      <c r="E8" s="877">
        <v>545</v>
      </c>
      <c r="F8" s="878">
        <v>383</v>
      </c>
      <c r="G8" s="879">
        <v>454</v>
      </c>
      <c r="H8" s="877">
        <v>336</v>
      </c>
      <c r="I8" s="877">
        <v>372</v>
      </c>
      <c r="J8" s="878">
        <v>416</v>
      </c>
      <c r="K8" s="877">
        <v>2067</v>
      </c>
      <c r="L8" s="877">
        <v>1578</v>
      </c>
    </row>
    <row r="9" spans="1:12" ht="14.15" customHeight="1" x14ac:dyDescent="0.25">
      <c r="A9" s="886" t="s">
        <v>302</v>
      </c>
      <c r="B9" s="887">
        <v>479</v>
      </c>
      <c r="C9" s="876">
        <v>355</v>
      </c>
      <c r="D9" s="877">
        <v>469</v>
      </c>
      <c r="E9" s="877">
        <v>423</v>
      </c>
      <c r="F9" s="878">
        <v>666</v>
      </c>
      <c r="G9" s="879">
        <v>408</v>
      </c>
      <c r="H9" s="877">
        <v>411</v>
      </c>
      <c r="I9" s="877">
        <v>530</v>
      </c>
      <c r="J9" s="878">
        <v>615</v>
      </c>
      <c r="K9" s="877">
        <v>1913</v>
      </c>
      <c r="L9" s="877">
        <v>1964</v>
      </c>
    </row>
    <row r="10" spans="1:12" ht="14.15" customHeight="1" x14ac:dyDescent="0.25">
      <c r="A10" s="888" t="s">
        <v>303</v>
      </c>
      <c r="B10" s="889">
        <v>1379</v>
      </c>
      <c r="C10" s="890">
        <v>1354</v>
      </c>
      <c r="D10" s="891">
        <v>1343</v>
      </c>
      <c r="E10" s="891">
        <v>1352</v>
      </c>
      <c r="F10" s="892">
        <v>1503</v>
      </c>
      <c r="G10" s="893">
        <v>1354</v>
      </c>
      <c r="H10" s="891">
        <v>1152</v>
      </c>
      <c r="I10" s="891">
        <v>1262</v>
      </c>
      <c r="J10" s="894">
        <v>1404</v>
      </c>
      <c r="K10" s="891">
        <v>5552</v>
      </c>
      <c r="L10" s="891">
        <v>5172</v>
      </c>
    </row>
    <row r="11" spans="1:12" ht="14.15" customHeight="1" x14ac:dyDescent="0.25">
      <c r="A11" s="895" t="s">
        <v>304</v>
      </c>
      <c r="B11" s="889">
        <v>5</v>
      </c>
      <c r="C11" s="890">
        <v>39</v>
      </c>
      <c r="D11" s="891">
        <v>-6</v>
      </c>
      <c r="E11" s="891">
        <v>53</v>
      </c>
      <c r="F11" s="892">
        <v>15</v>
      </c>
      <c r="G11" s="893">
        <v>11</v>
      </c>
      <c r="H11" s="891">
        <v>-15</v>
      </c>
      <c r="I11" s="891">
        <v>-46</v>
      </c>
      <c r="J11" s="894">
        <v>-16</v>
      </c>
      <c r="K11" s="891">
        <v>101</v>
      </c>
      <c r="L11" s="891">
        <v>-66</v>
      </c>
    </row>
    <row r="12" spans="1:12" ht="14.15" customHeight="1" x14ac:dyDescent="0.25">
      <c r="A12" s="896" t="s">
        <v>305</v>
      </c>
      <c r="B12" s="897">
        <v>801</v>
      </c>
      <c r="C12" s="898">
        <v>779</v>
      </c>
      <c r="D12" s="899">
        <v>758</v>
      </c>
      <c r="E12" s="899">
        <v>752</v>
      </c>
      <c r="F12" s="900">
        <v>773</v>
      </c>
      <c r="G12" s="901">
        <v>696</v>
      </c>
      <c r="H12" s="899">
        <v>655</v>
      </c>
      <c r="I12" s="899">
        <v>653</v>
      </c>
      <c r="J12" s="900">
        <v>670</v>
      </c>
      <c r="K12" s="899">
        <v>3062</v>
      </c>
      <c r="L12" s="899">
        <v>2674</v>
      </c>
    </row>
    <row r="13" spans="1:12" ht="14.15" customHeight="1" x14ac:dyDescent="0.25">
      <c r="A13" s="902" t="s">
        <v>280</v>
      </c>
      <c r="B13" s="903">
        <v>573</v>
      </c>
      <c r="C13" s="706">
        <v>536</v>
      </c>
      <c r="D13" s="904">
        <v>591</v>
      </c>
      <c r="E13" s="904">
        <v>547</v>
      </c>
      <c r="F13" s="738">
        <v>715</v>
      </c>
      <c r="G13" s="905">
        <v>647</v>
      </c>
      <c r="H13" s="904">
        <v>512</v>
      </c>
      <c r="I13" s="904">
        <v>655</v>
      </c>
      <c r="J13" s="906">
        <v>750</v>
      </c>
      <c r="K13" s="904">
        <v>2389</v>
      </c>
      <c r="L13" s="904">
        <v>2564</v>
      </c>
    </row>
    <row r="14" spans="1:12" ht="14.15" customHeight="1" x14ac:dyDescent="0.25">
      <c r="A14" s="907" t="s">
        <v>306</v>
      </c>
      <c r="B14" s="903">
        <v>134</v>
      </c>
      <c r="C14" s="706">
        <v>122</v>
      </c>
      <c r="D14" s="904">
        <v>157</v>
      </c>
      <c r="E14" s="904">
        <v>146</v>
      </c>
      <c r="F14" s="738">
        <v>196</v>
      </c>
      <c r="G14" s="905">
        <v>163</v>
      </c>
      <c r="H14" s="904">
        <v>134</v>
      </c>
      <c r="I14" s="904">
        <v>167</v>
      </c>
      <c r="J14" s="906">
        <v>189</v>
      </c>
      <c r="K14" s="904">
        <v>621</v>
      </c>
      <c r="L14" s="904">
        <v>653</v>
      </c>
    </row>
    <row r="15" spans="1:12" ht="14.15" customHeight="1" x14ac:dyDescent="0.25">
      <c r="A15" s="902" t="s">
        <v>307</v>
      </c>
      <c r="B15" s="903">
        <v>439</v>
      </c>
      <c r="C15" s="706">
        <v>414</v>
      </c>
      <c r="D15" s="904">
        <v>434</v>
      </c>
      <c r="E15" s="904">
        <v>401</v>
      </c>
      <c r="F15" s="738">
        <v>519</v>
      </c>
      <c r="G15" s="905">
        <v>484</v>
      </c>
      <c r="H15" s="904">
        <v>378</v>
      </c>
      <c r="I15" s="904">
        <v>488</v>
      </c>
      <c r="J15" s="906">
        <v>561</v>
      </c>
      <c r="K15" s="904">
        <v>1768</v>
      </c>
      <c r="L15" s="904">
        <v>1911</v>
      </c>
    </row>
    <row r="16" spans="1:12" ht="14.15" customHeight="1" x14ac:dyDescent="0.25">
      <c r="A16" s="902"/>
      <c r="B16" s="903"/>
      <c r="C16" s="706"/>
      <c r="D16" s="904"/>
      <c r="E16" s="904"/>
      <c r="F16" s="738"/>
      <c r="G16" s="905"/>
      <c r="H16" s="904"/>
      <c r="I16" s="904"/>
      <c r="J16" s="906"/>
      <c r="K16" s="904"/>
      <c r="L16" s="904"/>
    </row>
    <row r="17" spans="1:12" ht="14.15" customHeight="1" x14ac:dyDescent="0.25">
      <c r="A17" s="902" t="s">
        <v>352</v>
      </c>
      <c r="B17" s="903">
        <v>439</v>
      </c>
      <c r="C17" s="706">
        <v>414</v>
      </c>
      <c r="D17" s="904">
        <v>434</v>
      </c>
      <c r="E17" s="904">
        <v>401</v>
      </c>
      <c r="F17" s="738">
        <v>519</v>
      </c>
      <c r="G17" s="905">
        <v>484</v>
      </c>
      <c r="H17" s="904">
        <v>378</v>
      </c>
      <c r="I17" s="904">
        <v>488</v>
      </c>
      <c r="J17" s="906">
        <v>561</v>
      </c>
      <c r="K17" s="904">
        <v>1768</v>
      </c>
      <c r="L17" s="904">
        <v>1911</v>
      </c>
    </row>
    <row r="18" spans="1:12" ht="14.15" customHeight="1" x14ac:dyDescent="0.25">
      <c r="A18" s="902"/>
      <c r="B18" s="903"/>
      <c r="C18" s="706"/>
      <c r="D18" s="904"/>
      <c r="E18" s="904"/>
      <c r="F18" s="738"/>
      <c r="G18" s="905"/>
      <c r="H18" s="904"/>
      <c r="I18" s="904"/>
      <c r="J18" s="906"/>
      <c r="K18" s="904"/>
      <c r="L18" s="904"/>
    </row>
    <row r="19" spans="1:12" ht="14.15" customHeight="1" x14ac:dyDescent="0.25">
      <c r="A19" s="907"/>
      <c r="B19" s="903"/>
      <c r="C19" s="706"/>
      <c r="D19" s="904"/>
      <c r="E19" s="904"/>
      <c r="F19" s="738"/>
      <c r="G19" s="905"/>
      <c r="H19" s="904"/>
      <c r="I19" s="904"/>
      <c r="J19" s="906"/>
      <c r="K19" s="904"/>
      <c r="L19" s="904"/>
    </row>
    <row r="20" spans="1:12" ht="14.15" customHeight="1" x14ac:dyDescent="0.25">
      <c r="A20" s="902" t="s">
        <v>421</v>
      </c>
      <c r="B20" s="903"/>
      <c r="C20" s="706"/>
      <c r="D20" s="904"/>
      <c r="E20" s="904"/>
      <c r="F20" s="738"/>
      <c r="G20" s="905"/>
      <c r="H20" s="904"/>
      <c r="I20" s="904"/>
      <c r="J20" s="906"/>
      <c r="K20" s="904"/>
      <c r="L20" s="904"/>
    </row>
    <row r="21" spans="1:12" ht="14.15" customHeight="1" x14ac:dyDescent="0.25">
      <c r="A21" s="908" t="s">
        <v>422</v>
      </c>
      <c r="B21" s="909">
        <v>765</v>
      </c>
      <c r="C21" s="910">
        <v>806</v>
      </c>
      <c r="D21" s="911">
        <v>745</v>
      </c>
      <c r="E21" s="911">
        <v>798</v>
      </c>
      <c r="F21" s="912">
        <v>802</v>
      </c>
      <c r="G21" s="913">
        <v>850</v>
      </c>
      <c r="H21" s="911">
        <v>729</v>
      </c>
      <c r="I21" s="911">
        <v>708</v>
      </c>
      <c r="J21" s="912">
        <v>668</v>
      </c>
      <c r="K21" s="911">
        <v>3151</v>
      </c>
      <c r="L21" s="914">
        <v>2955</v>
      </c>
    </row>
    <row r="22" spans="1:12" ht="14.15" customHeight="1" x14ac:dyDescent="0.25">
      <c r="A22" s="915" t="s">
        <v>423</v>
      </c>
      <c r="B22" s="916">
        <v>614</v>
      </c>
      <c r="C22" s="890">
        <v>548</v>
      </c>
      <c r="D22" s="917">
        <v>598</v>
      </c>
      <c r="E22" s="917">
        <v>554</v>
      </c>
      <c r="F22" s="892">
        <v>701</v>
      </c>
      <c r="G22" s="918">
        <v>504</v>
      </c>
      <c r="H22" s="917">
        <v>423</v>
      </c>
      <c r="I22" s="917">
        <v>554</v>
      </c>
      <c r="J22" s="919">
        <v>736</v>
      </c>
      <c r="K22" s="917">
        <v>2401</v>
      </c>
      <c r="L22" s="917">
        <v>2217</v>
      </c>
    </row>
    <row r="23" spans="1:12" ht="14.15" customHeight="1" x14ac:dyDescent="0.25">
      <c r="A23" s="920" t="s">
        <v>303</v>
      </c>
      <c r="B23" s="916">
        <v>1379</v>
      </c>
      <c r="C23" s="890">
        <v>1354</v>
      </c>
      <c r="D23" s="917">
        <v>1343</v>
      </c>
      <c r="E23" s="917">
        <v>1352</v>
      </c>
      <c r="F23" s="892">
        <v>1503</v>
      </c>
      <c r="G23" s="918">
        <v>1354</v>
      </c>
      <c r="H23" s="917">
        <v>1152</v>
      </c>
      <c r="I23" s="917">
        <v>1262</v>
      </c>
      <c r="J23" s="919">
        <v>1404</v>
      </c>
      <c r="K23" s="917">
        <v>5552</v>
      </c>
      <c r="L23" s="917">
        <v>5172</v>
      </c>
    </row>
    <row r="24" spans="1:12" ht="14.15" customHeight="1" x14ac:dyDescent="0.25">
      <c r="A24" s="920"/>
      <c r="B24" s="916"/>
      <c r="C24" s="890"/>
      <c r="D24" s="917"/>
      <c r="E24" s="917"/>
      <c r="F24" s="892"/>
      <c r="G24" s="918"/>
      <c r="H24" s="917"/>
      <c r="I24" s="917"/>
      <c r="J24" s="919"/>
      <c r="K24" s="917"/>
      <c r="L24" s="917"/>
    </row>
    <row r="25" spans="1:12" ht="14.15" customHeight="1" x14ac:dyDescent="0.25">
      <c r="A25" s="920" t="s">
        <v>424</v>
      </c>
      <c r="B25" s="916"/>
      <c r="C25" s="890"/>
      <c r="D25" s="917"/>
      <c r="E25" s="917"/>
      <c r="F25" s="892"/>
      <c r="G25" s="918"/>
      <c r="H25" s="917"/>
      <c r="I25" s="917"/>
      <c r="J25" s="919"/>
      <c r="K25" s="917"/>
      <c r="L25" s="917"/>
    </row>
    <row r="26" spans="1:12" ht="14.15" customHeight="1" x14ac:dyDescent="0.25">
      <c r="A26" s="921" t="s">
        <v>425</v>
      </c>
      <c r="B26" s="916">
        <v>251</v>
      </c>
      <c r="C26" s="890">
        <v>195</v>
      </c>
      <c r="D26" s="917">
        <v>250</v>
      </c>
      <c r="E26" s="917">
        <v>223</v>
      </c>
      <c r="F26" s="892">
        <v>324</v>
      </c>
      <c r="G26" s="918">
        <v>180</v>
      </c>
      <c r="H26" s="917">
        <v>128</v>
      </c>
      <c r="I26" s="917">
        <v>185</v>
      </c>
      <c r="J26" s="919">
        <v>305</v>
      </c>
      <c r="K26" s="917">
        <v>992</v>
      </c>
      <c r="L26" s="917">
        <v>798</v>
      </c>
    </row>
    <row r="27" spans="1:12" ht="14.15" customHeight="1" x14ac:dyDescent="0.25">
      <c r="A27" s="922" t="s">
        <v>426</v>
      </c>
      <c r="B27" s="923">
        <v>237</v>
      </c>
      <c r="C27" s="924">
        <v>241</v>
      </c>
      <c r="D27" s="925">
        <v>255</v>
      </c>
      <c r="E27" s="925">
        <v>196</v>
      </c>
      <c r="F27" s="926">
        <v>226</v>
      </c>
      <c r="G27" s="927">
        <v>193</v>
      </c>
      <c r="H27" s="925">
        <v>197</v>
      </c>
      <c r="I27" s="925">
        <v>232</v>
      </c>
      <c r="J27" s="926">
        <v>311</v>
      </c>
      <c r="K27" s="925">
        <v>918</v>
      </c>
      <c r="L27" s="928">
        <v>933</v>
      </c>
    </row>
    <row r="28" spans="1:12" ht="14.15" customHeight="1" x14ac:dyDescent="0.25">
      <c r="A28" s="929" t="s">
        <v>427</v>
      </c>
      <c r="B28" s="930">
        <v>28</v>
      </c>
      <c r="C28" s="931">
        <v>23</v>
      </c>
      <c r="D28" s="932">
        <v>16</v>
      </c>
      <c r="E28" s="932">
        <v>40</v>
      </c>
      <c r="F28" s="933">
        <v>47</v>
      </c>
      <c r="G28" s="934">
        <v>24</v>
      </c>
      <c r="H28" s="932">
        <v>21</v>
      </c>
      <c r="I28" s="932">
        <v>51</v>
      </c>
      <c r="J28" s="935">
        <v>32</v>
      </c>
      <c r="K28" s="932">
        <v>126</v>
      </c>
      <c r="L28" s="932">
        <v>128</v>
      </c>
    </row>
    <row r="29" spans="1:12" ht="14.15" customHeight="1" x14ac:dyDescent="0.25">
      <c r="A29" s="929" t="s">
        <v>428</v>
      </c>
      <c r="B29" s="930">
        <v>98</v>
      </c>
      <c r="C29" s="931">
        <v>89</v>
      </c>
      <c r="D29" s="932">
        <v>77</v>
      </c>
      <c r="E29" s="932">
        <v>95</v>
      </c>
      <c r="F29" s="933">
        <v>104</v>
      </c>
      <c r="G29" s="934">
        <v>107</v>
      </c>
      <c r="H29" s="932">
        <v>77</v>
      </c>
      <c r="I29" s="932">
        <v>86</v>
      </c>
      <c r="J29" s="935">
        <v>88</v>
      </c>
      <c r="K29" s="932">
        <v>365</v>
      </c>
      <c r="L29" s="932">
        <v>358</v>
      </c>
    </row>
    <row r="30" spans="1:12" ht="14.15" customHeight="1" x14ac:dyDescent="0.25">
      <c r="A30" s="936" t="s">
        <v>429</v>
      </c>
      <c r="B30" s="937">
        <v>614</v>
      </c>
      <c r="C30" s="938">
        <v>548</v>
      </c>
      <c r="D30" s="939">
        <v>598</v>
      </c>
      <c r="E30" s="939">
        <v>554</v>
      </c>
      <c r="F30" s="940">
        <v>701</v>
      </c>
      <c r="G30" s="941">
        <v>504</v>
      </c>
      <c r="H30" s="939">
        <v>423</v>
      </c>
      <c r="I30" s="939">
        <v>554</v>
      </c>
      <c r="J30" s="940">
        <v>736</v>
      </c>
      <c r="K30" s="939">
        <v>2401</v>
      </c>
      <c r="L30" s="942">
        <v>2217</v>
      </c>
    </row>
    <row r="31" spans="1:12" ht="14.15" customHeight="1" x14ac:dyDescent="0.25">
      <c r="A31" s="943" t="s">
        <v>311</v>
      </c>
      <c r="B31" s="944"/>
      <c r="C31" s="945"/>
      <c r="D31" s="946"/>
      <c r="E31" s="946"/>
      <c r="F31" s="947"/>
      <c r="G31" s="948"/>
      <c r="H31" s="946"/>
      <c r="I31" s="946"/>
      <c r="J31" s="949"/>
      <c r="K31" s="946"/>
      <c r="L31" s="946"/>
    </row>
    <row r="32" spans="1:12" ht="14.15" customHeight="1" x14ac:dyDescent="0.25">
      <c r="A32" s="950" t="s">
        <v>208</v>
      </c>
      <c r="B32" s="951">
        <v>-0.02</v>
      </c>
      <c r="C32" s="952">
        <v>-0.02</v>
      </c>
      <c r="D32" s="953">
        <v>-0.01</v>
      </c>
      <c r="E32" s="953">
        <v>0</v>
      </c>
      <c r="F32" s="954">
        <v>0.02</v>
      </c>
      <c r="G32" s="955">
        <v>0.01</v>
      </c>
      <c r="H32" s="953">
        <v>-0.11</v>
      </c>
      <c r="I32" s="953">
        <v>0.02</v>
      </c>
      <c r="J32" s="954">
        <v>0.01</v>
      </c>
      <c r="K32" s="953">
        <v>0</v>
      </c>
      <c r="L32" s="953">
        <v>-0.02</v>
      </c>
    </row>
    <row r="33" spans="1:12" ht="14.15" customHeight="1" x14ac:dyDescent="0.25">
      <c r="A33" s="956" t="s">
        <v>314</v>
      </c>
      <c r="B33" s="957"/>
      <c r="C33" s="958"/>
      <c r="D33" s="532"/>
      <c r="E33" s="532"/>
      <c r="F33" s="959"/>
      <c r="G33" s="960"/>
      <c r="H33" s="532"/>
      <c r="I33" s="532"/>
      <c r="J33" s="959"/>
      <c r="K33" s="532"/>
      <c r="L33" s="532"/>
    </row>
    <row r="34" spans="1:12" ht="14.15" customHeight="1" x14ac:dyDescent="0.25">
      <c r="A34" s="961" t="s">
        <v>356</v>
      </c>
      <c r="B34" s="962">
        <v>11.1</v>
      </c>
      <c r="C34" s="963">
        <v>12.4</v>
      </c>
      <c r="D34" s="964">
        <v>12.9</v>
      </c>
      <c r="E34" s="964">
        <v>10.5</v>
      </c>
      <c r="F34" s="965">
        <v>13.2</v>
      </c>
      <c r="G34" s="966">
        <v>13.4</v>
      </c>
      <c r="H34" s="964">
        <v>11.1</v>
      </c>
      <c r="I34" s="964">
        <v>15.6</v>
      </c>
      <c r="J34" s="965">
        <v>17.399999999999999</v>
      </c>
      <c r="K34" s="964">
        <v>12.2</v>
      </c>
      <c r="L34" s="964">
        <v>14.3</v>
      </c>
    </row>
    <row r="35" spans="1:12" ht="14.15" customHeight="1" x14ac:dyDescent="0.25">
      <c r="A35" s="915" t="s">
        <v>430</v>
      </c>
      <c r="B35" s="967">
        <v>0.02</v>
      </c>
      <c r="C35" s="968">
        <v>0.11</v>
      </c>
      <c r="D35" s="969">
        <v>-0.02</v>
      </c>
      <c r="E35" s="969">
        <v>0.15</v>
      </c>
      <c r="F35" s="970">
        <v>0.04</v>
      </c>
      <c r="G35" s="971">
        <v>0.03</v>
      </c>
      <c r="H35" s="969">
        <v>-0.05</v>
      </c>
      <c r="I35" s="969">
        <v>-0.16</v>
      </c>
      <c r="J35" s="972">
        <v>-0.06</v>
      </c>
      <c r="K35" s="969">
        <v>7.0000000000000007E-2</v>
      </c>
      <c r="L35" s="969">
        <v>-0.06</v>
      </c>
    </row>
    <row r="36" spans="1:12" ht="14.15" customHeight="1" x14ac:dyDescent="0.25">
      <c r="A36" s="915" t="s">
        <v>431</v>
      </c>
      <c r="B36" s="967">
        <v>-0.02</v>
      </c>
      <c r="C36" s="973">
        <v>0.03</v>
      </c>
      <c r="D36" s="974">
        <v>-0.03</v>
      </c>
      <c r="E36" s="974">
        <v>0</v>
      </c>
      <c r="F36" s="975">
        <v>0</v>
      </c>
      <c r="G36" s="971">
        <v>0.06</v>
      </c>
      <c r="H36" s="969">
        <v>-0.06</v>
      </c>
      <c r="I36" s="969">
        <v>-0.01</v>
      </c>
      <c r="J36" s="972">
        <v>-0.03</v>
      </c>
      <c r="K36" s="969">
        <v>0</v>
      </c>
      <c r="L36" s="969">
        <v>-0.01</v>
      </c>
    </row>
    <row r="37" spans="1:12" ht="14.15" customHeight="1" x14ac:dyDescent="0.25">
      <c r="A37" s="915" t="s">
        <v>189</v>
      </c>
      <c r="B37" s="976">
        <v>58.1</v>
      </c>
      <c r="C37" s="963">
        <v>57.5</v>
      </c>
      <c r="D37" s="977">
        <v>56.5</v>
      </c>
      <c r="E37" s="977">
        <v>55.6</v>
      </c>
      <c r="F37" s="965">
        <v>51.4</v>
      </c>
      <c r="G37" s="978">
        <v>51.4</v>
      </c>
      <c r="H37" s="977">
        <v>56.8</v>
      </c>
      <c r="I37" s="977">
        <v>51.7</v>
      </c>
      <c r="J37" s="979">
        <v>47.7</v>
      </c>
      <c r="K37" s="977">
        <v>55.2</v>
      </c>
      <c r="L37" s="977">
        <v>51.7</v>
      </c>
    </row>
    <row r="38" spans="1:12" ht="14.15" customHeight="1" x14ac:dyDescent="0.25">
      <c r="A38" s="943" t="s">
        <v>360</v>
      </c>
      <c r="B38" s="944"/>
      <c r="C38" s="945"/>
      <c r="D38" s="946"/>
      <c r="E38" s="946"/>
      <c r="F38" s="947"/>
      <c r="G38" s="948"/>
      <c r="H38" s="946"/>
      <c r="I38" s="946"/>
      <c r="J38" s="949"/>
      <c r="K38" s="946"/>
      <c r="L38" s="946"/>
    </row>
    <row r="39" spans="1:12" ht="14.15" customHeight="1" x14ac:dyDescent="0.25">
      <c r="A39" s="980" t="s">
        <v>326</v>
      </c>
      <c r="B39" s="981">
        <v>121.9</v>
      </c>
      <c r="C39" s="982">
        <v>123.1</v>
      </c>
      <c r="D39" s="983">
        <v>126.1</v>
      </c>
      <c r="E39" s="983">
        <v>132.30000000000001</v>
      </c>
      <c r="F39" s="984">
        <v>131.6</v>
      </c>
      <c r="G39" s="985">
        <v>122.5</v>
      </c>
      <c r="H39" s="983">
        <v>111.5</v>
      </c>
      <c r="I39" s="983">
        <v>102</v>
      </c>
      <c r="J39" s="984">
        <v>98.7</v>
      </c>
      <c r="K39" s="986">
        <v>128.30000000000001</v>
      </c>
      <c r="L39" s="986">
        <v>108.7</v>
      </c>
    </row>
    <row r="40" spans="1:12" ht="14.15" customHeight="1" x14ac:dyDescent="0.25">
      <c r="A40" s="987" t="s">
        <v>432</v>
      </c>
      <c r="B40" s="988">
        <v>191.4</v>
      </c>
      <c r="C40" s="989">
        <v>192.6</v>
      </c>
      <c r="D40" s="176">
        <v>187.5</v>
      </c>
      <c r="E40" s="176">
        <v>186.9</v>
      </c>
      <c r="F40" s="965">
        <v>171.9</v>
      </c>
      <c r="G40" s="990">
        <v>155</v>
      </c>
      <c r="H40" s="176">
        <v>143.69999999999999</v>
      </c>
      <c r="I40" s="176">
        <v>127.2</v>
      </c>
      <c r="J40" s="991">
        <v>131</v>
      </c>
      <c r="K40" s="992">
        <v>184.7</v>
      </c>
      <c r="L40" s="992">
        <v>139.30000000000001</v>
      </c>
    </row>
    <row r="41" spans="1:12" ht="14.15" customHeight="1" x14ac:dyDescent="0.25">
      <c r="A41" s="987" t="s">
        <v>433</v>
      </c>
      <c r="B41" s="993">
        <v>129</v>
      </c>
      <c r="C41" s="994">
        <v>112.7</v>
      </c>
      <c r="D41" s="992">
        <v>111.30000000000001</v>
      </c>
      <c r="E41" s="992">
        <v>103</v>
      </c>
      <c r="F41" s="995">
        <v>107.8</v>
      </c>
      <c r="G41" s="996">
        <v>106.5</v>
      </c>
      <c r="H41" s="992">
        <v>120.3</v>
      </c>
      <c r="I41" s="992">
        <v>137.80000000000001</v>
      </c>
      <c r="J41" s="997">
        <v>155.4</v>
      </c>
      <c r="K41" s="992">
        <v>108.8</v>
      </c>
      <c r="L41" s="992">
        <v>129.9</v>
      </c>
    </row>
    <row r="42" spans="1:12" ht="14.15" customHeight="1" x14ac:dyDescent="0.25">
      <c r="A42" s="998" t="s">
        <v>434</v>
      </c>
      <c r="B42" s="993">
        <v>121.5</v>
      </c>
      <c r="C42" s="994">
        <v>104.2</v>
      </c>
      <c r="D42" s="992">
        <v>103.4</v>
      </c>
      <c r="E42" s="992">
        <v>95.5</v>
      </c>
      <c r="F42" s="995">
        <v>99.9</v>
      </c>
      <c r="G42" s="996">
        <v>98.6</v>
      </c>
      <c r="H42" s="992">
        <v>112.2</v>
      </c>
      <c r="I42" s="992">
        <v>129.6</v>
      </c>
      <c r="J42" s="997">
        <v>147.4</v>
      </c>
      <c r="K42" s="992">
        <v>100.8</v>
      </c>
      <c r="L42" s="992">
        <v>121.9</v>
      </c>
    </row>
    <row r="43" spans="1:12" ht="14.15" customHeight="1" x14ac:dyDescent="0.25">
      <c r="A43" s="998" t="s">
        <v>435</v>
      </c>
      <c r="B43" s="993">
        <v>7.5</v>
      </c>
      <c r="C43" s="994">
        <v>8.5</v>
      </c>
      <c r="D43" s="992">
        <v>7.9</v>
      </c>
      <c r="E43" s="992">
        <v>7.5</v>
      </c>
      <c r="F43" s="995">
        <v>7.9</v>
      </c>
      <c r="G43" s="996">
        <v>7.9</v>
      </c>
      <c r="H43" s="992">
        <v>8.1</v>
      </c>
      <c r="I43" s="992">
        <v>8.1999999999999993</v>
      </c>
      <c r="J43" s="997">
        <v>8</v>
      </c>
      <c r="K43" s="992">
        <v>8</v>
      </c>
      <c r="L43" s="992">
        <v>8</v>
      </c>
    </row>
    <row r="44" spans="1:12" ht="14.15" customHeight="1" x14ac:dyDescent="0.25">
      <c r="A44" s="999" t="s">
        <v>364</v>
      </c>
      <c r="B44" s="1000">
        <v>3.1</v>
      </c>
      <c r="C44" s="1001">
        <v>5.7</v>
      </c>
      <c r="D44" s="1002">
        <v>6.3</v>
      </c>
      <c r="E44" s="1002">
        <v>6.4</v>
      </c>
      <c r="F44" s="1003">
        <v>5.9</v>
      </c>
      <c r="G44" s="1004">
        <v>5.7</v>
      </c>
      <c r="H44" s="1002">
        <v>5.8</v>
      </c>
      <c r="I44" s="1002">
        <v>5.6</v>
      </c>
      <c r="J44" s="1005">
        <v>5.6</v>
      </c>
      <c r="K44" s="1002">
        <v>6.1</v>
      </c>
      <c r="L44" s="1002">
        <v>5.7</v>
      </c>
    </row>
    <row r="45" spans="1:12" ht="14.15" customHeight="1" x14ac:dyDescent="0.25">
      <c r="A45" s="1006" t="s">
        <v>365</v>
      </c>
      <c r="B45" s="1007">
        <v>0.4</v>
      </c>
      <c r="C45" s="1008">
        <v>1.2</v>
      </c>
      <c r="D45" s="1009">
        <v>1.6</v>
      </c>
      <c r="E45" s="1009">
        <v>0.2</v>
      </c>
      <c r="F45" s="1010">
        <v>-1</v>
      </c>
      <c r="G45" s="1011">
        <v>0.2</v>
      </c>
      <c r="H45" s="1009">
        <v>0.9</v>
      </c>
      <c r="I45" s="1009">
        <v>0.3</v>
      </c>
      <c r="J45" s="1012">
        <v>0.9</v>
      </c>
      <c r="K45" s="1009">
        <v>0.5</v>
      </c>
      <c r="L45" s="1009">
        <v>0.6</v>
      </c>
    </row>
    <row r="46" spans="1:12" ht="14.15" customHeight="1" x14ac:dyDescent="0.25">
      <c r="A46" s="1006" t="s">
        <v>328</v>
      </c>
      <c r="B46" s="1007">
        <v>59.7</v>
      </c>
      <c r="C46" s="1008">
        <v>64.5</v>
      </c>
      <c r="D46" s="1009">
        <v>59.9</v>
      </c>
      <c r="E46" s="1009">
        <v>59.1</v>
      </c>
      <c r="F46" s="1010">
        <v>64.3</v>
      </c>
      <c r="G46" s="1011">
        <v>71</v>
      </c>
      <c r="H46" s="1009">
        <v>60.8</v>
      </c>
      <c r="I46" s="1009">
        <v>58.4</v>
      </c>
      <c r="J46" s="1012">
        <v>52.6</v>
      </c>
      <c r="K46" s="1009">
        <v>61.8</v>
      </c>
      <c r="L46" s="1009">
        <v>60.8</v>
      </c>
    </row>
    <row r="47" spans="1:12" ht="14.15" customHeight="1" x14ac:dyDescent="0.25">
      <c r="A47" s="1013" t="s">
        <v>329</v>
      </c>
      <c r="B47" s="1007">
        <v>505.5</v>
      </c>
      <c r="C47" s="1008">
        <v>499.8</v>
      </c>
      <c r="D47" s="1009">
        <v>492.7</v>
      </c>
      <c r="E47" s="1009">
        <v>487.9</v>
      </c>
      <c r="F47" s="1010">
        <v>480.5</v>
      </c>
      <c r="G47" s="1014">
        <v>460.9</v>
      </c>
      <c r="H47" s="1009">
        <v>443</v>
      </c>
      <c r="I47" s="1009">
        <v>431.3</v>
      </c>
      <c r="J47" s="1012">
        <v>444.2</v>
      </c>
      <c r="K47" s="1009">
        <v>490.2</v>
      </c>
      <c r="L47" s="1009">
        <v>445</v>
      </c>
    </row>
    <row r="48" spans="1:12" ht="14.15" customHeight="1" x14ac:dyDescent="0.25">
      <c r="A48" s="1006" t="s">
        <v>436</v>
      </c>
      <c r="B48" s="1007">
        <v>174.5</v>
      </c>
      <c r="C48" s="1008">
        <v>182.1</v>
      </c>
      <c r="D48" s="1009">
        <v>178.5</v>
      </c>
      <c r="E48" s="1009">
        <v>182.2</v>
      </c>
      <c r="F48" s="1010">
        <v>185.1</v>
      </c>
      <c r="G48" s="1011">
        <v>179.4</v>
      </c>
      <c r="H48" s="1009">
        <v>170</v>
      </c>
      <c r="I48" s="1009">
        <v>163.6</v>
      </c>
      <c r="J48" s="1012">
        <v>165.2</v>
      </c>
      <c r="K48" s="1009">
        <v>182</v>
      </c>
      <c r="L48" s="1009">
        <v>169.6</v>
      </c>
    </row>
    <row r="49" spans="1:12" ht="14.15" customHeight="1" x14ac:dyDescent="0.25">
      <c r="A49" s="1006" t="s">
        <v>333</v>
      </c>
      <c r="B49" s="1007">
        <v>301.89999999999998</v>
      </c>
      <c r="C49" s="1008">
        <v>288.39999999999998</v>
      </c>
      <c r="D49" s="1009">
        <v>271.7</v>
      </c>
      <c r="E49" s="1009">
        <v>263.8</v>
      </c>
      <c r="F49" s="1010">
        <v>269.60000000000002</v>
      </c>
      <c r="G49" s="1011">
        <v>250.6</v>
      </c>
      <c r="H49" s="1009">
        <v>249.2</v>
      </c>
      <c r="I49" s="1009">
        <v>236.5</v>
      </c>
      <c r="J49" s="1012">
        <v>241.5</v>
      </c>
      <c r="K49" s="1009">
        <v>273.39999999999998</v>
      </c>
      <c r="L49" s="1009">
        <v>244.5</v>
      </c>
    </row>
    <row r="50" spans="1:12" ht="14.15" customHeight="1" x14ac:dyDescent="0.25">
      <c r="A50" s="1015" t="s">
        <v>334</v>
      </c>
      <c r="B50" s="1016">
        <v>476.4</v>
      </c>
      <c r="C50" s="1017">
        <v>470.5</v>
      </c>
      <c r="D50" s="1018">
        <v>450.2</v>
      </c>
      <c r="E50" s="1018">
        <v>446</v>
      </c>
      <c r="F50" s="1019">
        <v>454.7</v>
      </c>
      <c r="G50" s="1020">
        <v>430</v>
      </c>
      <c r="H50" s="1018">
        <v>419.2</v>
      </c>
      <c r="I50" s="1018">
        <v>400.1</v>
      </c>
      <c r="J50" s="1019">
        <v>406.7</v>
      </c>
      <c r="K50" s="1018">
        <v>455.4</v>
      </c>
      <c r="L50" s="1018">
        <v>414.1</v>
      </c>
    </row>
    <row r="51" spans="1:12" ht="14.15" customHeight="1" x14ac:dyDescent="0.25">
      <c r="A51" s="943" t="s">
        <v>335</v>
      </c>
      <c r="B51" s="944"/>
      <c r="C51" s="945"/>
      <c r="D51" s="946"/>
      <c r="E51" s="946"/>
      <c r="F51" s="947"/>
      <c r="G51" s="948"/>
      <c r="H51" s="946"/>
      <c r="I51" s="946"/>
      <c r="J51" s="949"/>
      <c r="K51" s="946"/>
      <c r="L51" s="946"/>
    </row>
    <row r="52" spans="1:12" ht="14.15" customHeight="1" x14ac:dyDescent="0.25">
      <c r="A52" s="1021" t="s">
        <v>413</v>
      </c>
      <c r="B52" s="1022"/>
      <c r="C52" s="1023"/>
      <c r="D52" s="1024"/>
      <c r="E52" s="1024"/>
      <c r="F52" s="1025"/>
      <c r="G52" s="1026"/>
      <c r="H52" s="1024"/>
      <c r="I52" s="1024"/>
      <c r="J52" s="1027"/>
      <c r="K52" s="1028"/>
      <c r="L52" s="1028"/>
    </row>
    <row r="53" spans="1:12" ht="14.15" customHeight="1" x14ac:dyDescent="0.35">
      <c r="A53" s="1029" t="s">
        <v>414</v>
      </c>
      <c r="B53" s="1030">
        <v>1113</v>
      </c>
      <c r="C53" s="1031">
        <v>1121</v>
      </c>
      <c r="D53" s="1032">
        <v>1157</v>
      </c>
      <c r="E53" s="1032">
        <v>1117</v>
      </c>
      <c r="F53" s="1033">
        <v>1120</v>
      </c>
      <c r="G53" s="1034">
        <v>1080</v>
      </c>
      <c r="H53" s="1032">
        <v>1074</v>
      </c>
      <c r="I53" s="1032">
        <v>1063</v>
      </c>
      <c r="J53" s="1035">
        <v>1055</v>
      </c>
      <c r="K53" s="1036"/>
      <c r="L53" s="1036"/>
    </row>
    <row r="54" spans="1:12" ht="14.15" customHeight="1" x14ac:dyDescent="0.25">
      <c r="A54" s="1029" t="s">
        <v>415</v>
      </c>
      <c r="B54" s="1030">
        <v>1095</v>
      </c>
      <c r="C54" s="1031">
        <v>1101</v>
      </c>
      <c r="D54" s="1032">
        <v>1171</v>
      </c>
      <c r="E54" s="1032">
        <v>1084</v>
      </c>
      <c r="F54" s="1033">
        <v>1091</v>
      </c>
      <c r="G54" s="1034">
        <v>1145</v>
      </c>
      <c r="H54" s="1032">
        <v>1131</v>
      </c>
      <c r="I54" s="1032">
        <v>1054</v>
      </c>
      <c r="J54" s="1035">
        <v>1052</v>
      </c>
      <c r="K54" s="1037"/>
      <c r="L54" s="1037"/>
    </row>
    <row r="55" spans="1:12" ht="14.15" customHeight="1" x14ac:dyDescent="0.25">
      <c r="A55" s="1038" t="s">
        <v>416</v>
      </c>
      <c r="B55" s="845">
        <v>2208</v>
      </c>
      <c r="C55" s="1039">
        <v>2222</v>
      </c>
      <c r="D55" s="1040">
        <v>2328</v>
      </c>
      <c r="E55" s="1040">
        <v>2201</v>
      </c>
      <c r="F55" s="1041">
        <v>2211</v>
      </c>
      <c r="G55" s="1042">
        <v>2225</v>
      </c>
      <c r="H55" s="1040">
        <v>2205</v>
      </c>
      <c r="I55" s="1040">
        <v>2117</v>
      </c>
      <c r="J55" s="1043">
        <v>2107</v>
      </c>
      <c r="K55" s="1044"/>
      <c r="L55" s="1044"/>
    </row>
    <row r="56" spans="1:12" ht="12" customHeight="1" x14ac:dyDescent="0.25">
      <c r="A56" s="1045"/>
      <c r="B56" s="1046"/>
      <c r="C56" s="1046"/>
      <c r="D56" s="1046"/>
      <c r="E56" s="1046"/>
      <c r="F56" s="1046"/>
      <c r="G56" s="1046"/>
      <c r="H56" s="1046"/>
      <c r="I56" s="1046"/>
      <c r="J56" s="1046"/>
      <c r="K56" s="854"/>
      <c r="L56" s="854"/>
    </row>
    <row r="57" spans="1:12" ht="12" customHeight="1" x14ac:dyDescent="0.25">
      <c r="A57" s="2678" t="s">
        <v>437</v>
      </c>
      <c r="B57" s="2678" t="s">
        <v>15</v>
      </c>
      <c r="C57" s="2678" t="s">
        <v>15</v>
      </c>
      <c r="D57" s="2678" t="s">
        <v>15</v>
      </c>
      <c r="E57" s="2678" t="s">
        <v>15</v>
      </c>
      <c r="F57" s="2678" t="s">
        <v>15</v>
      </c>
      <c r="G57" s="2678" t="s">
        <v>15</v>
      </c>
      <c r="H57" s="2678" t="s">
        <v>15</v>
      </c>
      <c r="I57" s="2678" t="s">
        <v>15</v>
      </c>
      <c r="J57" s="2678" t="s">
        <v>15</v>
      </c>
      <c r="K57" s="473"/>
      <c r="L57" s="473"/>
    </row>
    <row r="58" spans="1:12" ht="12" customHeight="1" x14ac:dyDescent="0.25">
      <c r="A58" s="2678" t="s">
        <v>369</v>
      </c>
      <c r="B58" s="2678" t="s">
        <v>15</v>
      </c>
      <c r="C58" s="2678" t="s">
        <v>15</v>
      </c>
      <c r="D58" s="2678" t="s">
        <v>15</v>
      </c>
      <c r="E58" s="2678" t="s">
        <v>15</v>
      </c>
      <c r="F58" s="2678" t="s">
        <v>15</v>
      </c>
      <c r="G58" s="2678" t="s">
        <v>15</v>
      </c>
      <c r="H58" s="2678" t="s">
        <v>15</v>
      </c>
      <c r="I58" s="2678" t="s">
        <v>15</v>
      </c>
      <c r="J58" s="2678" t="s">
        <v>15</v>
      </c>
      <c r="K58" s="473"/>
      <c r="L58" s="473"/>
    </row>
    <row r="59" spans="1:12" ht="12" customHeight="1" x14ac:dyDescent="0.25">
      <c r="A59" s="2678" t="s">
        <v>370</v>
      </c>
      <c r="B59" s="2678" t="s">
        <v>15</v>
      </c>
      <c r="C59" s="2678" t="s">
        <v>15</v>
      </c>
      <c r="D59" s="2678" t="s">
        <v>15</v>
      </c>
      <c r="E59" s="2678" t="s">
        <v>15</v>
      </c>
      <c r="F59" s="2678" t="s">
        <v>15</v>
      </c>
      <c r="G59" s="2678" t="s">
        <v>15</v>
      </c>
      <c r="H59" s="2678" t="s">
        <v>15</v>
      </c>
      <c r="I59" s="2678" t="s">
        <v>15</v>
      </c>
      <c r="J59" s="2678" t="s">
        <v>15</v>
      </c>
      <c r="K59" s="473"/>
      <c r="L59" s="473"/>
    </row>
    <row r="60" spans="1:12" ht="12" customHeight="1" x14ac:dyDescent="0.25">
      <c r="A60" s="2678" t="s">
        <v>438</v>
      </c>
      <c r="B60" s="2678" t="s">
        <v>15</v>
      </c>
      <c r="C60" s="2678" t="s">
        <v>15</v>
      </c>
      <c r="D60" s="2678" t="s">
        <v>15</v>
      </c>
      <c r="E60" s="2678" t="s">
        <v>15</v>
      </c>
      <c r="F60" s="2678" t="s">
        <v>15</v>
      </c>
      <c r="G60" s="2678" t="s">
        <v>15</v>
      </c>
      <c r="H60" s="2678" t="s">
        <v>15</v>
      </c>
      <c r="I60" s="2678" t="s">
        <v>15</v>
      </c>
      <c r="J60" s="2678" t="s">
        <v>15</v>
      </c>
      <c r="K60" s="473"/>
      <c r="L60" s="473"/>
    </row>
    <row r="61" spans="1:12" ht="12" customHeight="1" x14ac:dyDescent="0.25">
      <c r="A61" s="2678" t="s">
        <v>439</v>
      </c>
      <c r="B61" s="2678" t="s">
        <v>15</v>
      </c>
      <c r="C61" s="2678" t="s">
        <v>15</v>
      </c>
      <c r="D61" s="2678" t="s">
        <v>15</v>
      </c>
      <c r="E61" s="2678" t="s">
        <v>15</v>
      </c>
      <c r="F61" s="2678" t="s">
        <v>15</v>
      </c>
      <c r="G61" s="2678" t="s">
        <v>15</v>
      </c>
      <c r="H61" s="2678" t="s">
        <v>15</v>
      </c>
      <c r="I61" s="2678" t="s">
        <v>15</v>
      </c>
      <c r="J61" s="2678" t="s">
        <v>15</v>
      </c>
      <c r="K61" s="473"/>
      <c r="L61" s="473"/>
    </row>
    <row r="62" spans="1:12" ht="12" customHeight="1" x14ac:dyDescent="0.25">
      <c r="A62" s="2678" t="s">
        <v>373</v>
      </c>
      <c r="B62" s="2678" t="s">
        <v>15</v>
      </c>
      <c r="C62" s="2678" t="s">
        <v>15</v>
      </c>
      <c r="D62" s="2678" t="s">
        <v>15</v>
      </c>
      <c r="E62" s="2678" t="s">
        <v>15</v>
      </c>
      <c r="F62" s="2678" t="s">
        <v>15</v>
      </c>
      <c r="G62" s="2678" t="s">
        <v>15</v>
      </c>
      <c r="H62" s="2678" t="s">
        <v>15</v>
      </c>
      <c r="I62" s="2678" t="s">
        <v>15</v>
      </c>
      <c r="J62" s="2678" t="s">
        <v>15</v>
      </c>
      <c r="K62" s="473"/>
      <c r="L62" s="473"/>
    </row>
    <row r="63" spans="1:12" ht="4.5" customHeight="1" x14ac:dyDescent="0.25">
      <c r="A63" s="2672"/>
      <c r="B63" s="2672" t="s">
        <v>15</v>
      </c>
      <c r="C63" s="2672" t="s">
        <v>15</v>
      </c>
      <c r="D63" s="2672" t="s">
        <v>15</v>
      </c>
      <c r="E63" s="2672" t="s">
        <v>15</v>
      </c>
      <c r="F63" s="2672" t="s">
        <v>15</v>
      </c>
      <c r="G63" s="2672" t="s">
        <v>15</v>
      </c>
      <c r="H63" s="2672" t="s">
        <v>15</v>
      </c>
      <c r="I63" s="2672" t="s">
        <v>15</v>
      </c>
      <c r="J63" s="2672" t="s">
        <v>15</v>
      </c>
      <c r="K63" s="2672" t="s">
        <v>15</v>
      </c>
      <c r="L63" s="2672" t="s">
        <v>15</v>
      </c>
    </row>
    <row r="64" spans="1:12" ht="9" customHeight="1" x14ac:dyDescent="0.25">
      <c r="A64" s="2672"/>
      <c r="B64" s="2689" t="s">
        <v>15</v>
      </c>
      <c r="C64" s="2689" t="s">
        <v>15</v>
      </c>
      <c r="D64" s="2689" t="s">
        <v>15</v>
      </c>
      <c r="E64" s="2689" t="s">
        <v>15</v>
      </c>
      <c r="F64" s="2689" t="s">
        <v>15</v>
      </c>
      <c r="G64" s="2689" t="s">
        <v>15</v>
      </c>
      <c r="H64" s="2689" t="s">
        <v>15</v>
      </c>
      <c r="I64" s="2689" t="s">
        <v>15</v>
      </c>
      <c r="J64" s="2689" t="s">
        <v>15</v>
      </c>
      <c r="K64" s="2689" t="s">
        <v>15</v>
      </c>
      <c r="L64" s="2689" t="s">
        <v>15</v>
      </c>
    </row>
  </sheetData>
  <mergeCells count="12">
    <mergeCell ref="A64:L64"/>
    <mergeCell ref="A2:L2"/>
    <mergeCell ref="C3:F3"/>
    <mergeCell ref="G3:J3"/>
    <mergeCell ref="K3:L3"/>
    <mergeCell ref="A57:J57"/>
    <mergeCell ref="A58:J58"/>
    <mergeCell ref="A59:J59"/>
    <mergeCell ref="A60:J60"/>
    <mergeCell ref="A61:J61"/>
    <mergeCell ref="A62:J62"/>
    <mergeCell ref="A63:L63"/>
  </mergeCells>
  <hyperlinks>
    <hyperlink ref="A1" location="ToC!A2" display="Back to Table of Contents" xr:uid="{9D1DDF1F-E582-47AF-BC2E-B3053F6B0237}"/>
  </hyperlinks>
  <pageMargins left="0.5" right="0.5" top="0.5" bottom="0.5" header="0.25" footer="0.25"/>
  <pageSetup scale="54" orientation="landscape" r:id="rId1"/>
  <headerFooter>
    <oddFooter>&amp;L&amp;G&amp;C&amp;"Scotia,Regular"&amp;9Supplementary Financial Information (SFI)&amp;R8&amp;"Scotia,Regular"&amp;7</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8627-B0B3-4FBA-B184-462A9981B2B7}">
  <sheetPr>
    <pageSetUpPr fitToPage="1"/>
  </sheetPr>
  <dimension ref="A1:L38"/>
  <sheetViews>
    <sheetView showGridLines="0" zoomScaleNormal="100" workbookViewId="0"/>
  </sheetViews>
  <sheetFormatPr defaultRowHeight="12.5" x14ac:dyDescent="0.25"/>
  <cols>
    <col min="1" max="1" width="66.7265625" style="22" customWidth="1"/>
    <col min="2" max="12" width="11.7265625" style="22" customWidth="1"/>
    <col min="13" max="16384" width="8.7265625" style="22"/>
  </cols>
  <sheetData>
    <row r="1" spans="1:12" ht="20" customHeight="1" x14ac:dyDescent="0.25">
      <c r="A1" s="21" t="s">
        <v>13</v>
      </c>
    </row>
    <row r="2" spans="1:12" ht="24.65" customHeight="1" x14ac:dyDescent="0.25">
      <c r="A2" s="2698" t="s">
        <v>440</v>
      </c>
      <c r="B2" s="2698" t="s">
        <v>15</v>
      </c>
      <c r="C2" s="2698" t="s">
        <v>15</v>
      </c>
      <c r="D2" s="2698" t="s">
        <v>15</v>
      </c>
      <c r="E2" s="2698" t="s">
        <v>15</v>
      </c>
      <c r="F2" s="2698" t="s">
        <v>15</v>
      </c>
      <c r="G2" s="2698" t="s">
        <v>15</v>
      </c>
      <c r="H2" s="2698" t="s">
        <v>15</v>
      </c>
      <c r="I2" s="2698" t="s">
        <v>15</v>
      </c>
      <c r="J2" s="2698" t="s">
        <v>15</v>
      </c>
      <c r="K2" s="2698" t="s">
        <v>15</v>
      </c>
      <c r="L2" s="2698" t="s">
        <v>15</v>
      </c>
    </row>
    <row r="3" spans="1:12" ht="20.149999999999999" customHeight="1" x14ac:dyDescent="0.25">
      <c r="A3" s="1047"/>
      <c r="B3" s="1048" t="s">
        <v>174</v>
      </c>
      <c r="C3" s="2699">
        <v>2023</v>
      </c>
      <c r="D3" s="2700" t="s">
        <v>15</v>
      </c>
      <c r="E3" s="2700" t="s">
        <v>15</v>
      </c>
      <c r="F3" s="2701" t="s">
        <v>15</v>
      </c>
      <c r="G3" s="2699">
        <v>2022</v>
      </c>
      <c r="H3" s="2700" t="s">
        <v>15</v>
      </c>
      <c r="I3" s="2700" t="s">
        <v>15</v>
      </c>
      <c r="J3" s="2701" t="s">
        <v>15</v>
      </c>
      <c r="K3" s="2700" t="s">
        <v>175</v>
      </c>
      <c r="L3" s="2700" t="s">
        <v>15</v>
      </c>
    </row>
    <row r="4" spans="1:12" ht="20.149999999999999" customHeight="1" x14ac:dyDescent="0.25">
      <c r="A4" s="1049"/>
      <c r="B4" s="1050" t="s">
        <v>177</v>
      </c>
      <c r="C4" s="1051" t="s">
        <v>178</v>
      </c>
      <c r="D4" s="1052" t="s">
        <v>179</v>
      </c>
      <c r="E4" s="1052" t="s">
        <v>180</v>
      </c>
      <c r="F4" s="1053" t="s">
        <v>181</v>
      </c>
      <c r="G4" s="1054" t="s">
        <v>178</v>
      </c>
      <c r="H4" s="1055" t="s">
        <v>179</v>
      </c>
      <c r="I4" s="1055" t="s">
        <v>180</v>
      </c>
      <c r="J4" s="1056" t="s">
        <v>181</v>
      </c>
      <c r="K4" s="1055">
        <v>2023</v>
      </c>
      <c r="L4" s="1055">
        <v>2022</v>
      </c>
    </row>
    <row r="5" spans="1:12" ht="20.149999999999999" customHeight="1" x14ac:dyDescent="0.25">
      <c r="A5" s="1057" t="s">
        <v>441</v>
      </c>
      <c r="B5" s="1058"/>
      <c r="C5" s="1051"/>
      <c r="D5" s="1052"/>
      <c r="E5" s="1052"/>
      <c r="F5" s="1053"/>
      <c r="G5" s="1054"/>
      <c r="H5" s="1055"/>
      <c r="I5" s="1055"/>
      <c r="J5" s="1056"/>
      <c r="K5" s="1059"/>
      <c r="L5" s="1059"/>
    </row>
    <row r="6" spans="1:12" ht="20.149999999999999" customHeight="1" x14ac:dyDescent="0.25">
      <c r="A6" s="1060" t="s">
        <v>442</v>
      </c>
      <c r="B6" s="1061">
        <v>-701</v>
      </c>
      <c r="C6" s="1062">
        <v>-637</v>
      </c>
      <c r="D6" s="1063">
        <v>-550</v>
      </c>
      <c r="E6" s="1064">
        <v>-474</v>
      </c>
      <c r="F6" s="1065">
        <v>-383</v>
      </c>
      <c r="G6" s="1066">
        <v>-245</v>
      </c>
      <c r="H6" s="1063">
        <v>-49</v>
      </c>
      <c r="I6" s="1063">
        <v>98</v>
      </c>
      <c r="J6" s="1067">
        <v>16</v>
      </c>
      <c r="K6" s="1063">
        <v>-2044</v>
      </c>
      <c r="L6" s="1063">
        <v>-180</v>
      </c>
    </row>
    <row r="7" spans="1:12" ht="20.149999999999999" customHeight="1" x14ac:dyDescent="0.25">
      <c r="A7" s="1068" t="s">
        <v>443</v>
      </c>
      <c r="B7" s="1069">
        <v>-100</v>
      </c>
      <c r="C7" s="1070">
        <v>131</v>
      </c>
      <c r="D7" s="1071">
        <v>-101</v>
      </c>
      <c r="E7" s="1072">
        <v>-135</v>
      </c>
      <c r="F7" s="1073">
        <v>-328</v>
      </c>
      <c r="G7" s="1074">
        <v>-410</v>
      </c>
      <c r="H7" s="1071">
        <v>-154</v>
      </c>
      <c r="I7" s="1071">
        <v>-86</v>
      </c>
      <c r="J7" s="1075">
        <v>-64</v>
      </c>
      <c r="K7" s="1071">
        <v>-433</v>
      </c>
      <c r="L7" s="1071">
        <v>-714</v>
      </c>
    </row>
    <row r="8" spans="1:12" ht="20.149999999999999" customHeight="1" x14ac:dyDescent="0.25">
      <c r="A8" s="1076" t="s">
        <v>444</v>
      </c>
      <c r="B8" s="1069">
        <v>-801</v>
      </c>
      <c r="C8" s="1070">
        <v>-506</v>
      </c>
      <c r="D8" s="1071">
        <v>-651</v>
      </c>
      <c r="E8" s="1071">
        <v>-609</v>
      </c>
      <c r="F8" s="1073">
        <v>-711</v>
      </c>
      <c r="G8" s="1074">
        <v>-655</v>
      </c>
      <c r="H8" s="1071">
        <v>-203</v>
      </c>
      <c r="I8" s="1071">
        <v>12</v>
      </c>
      <c r="J8" s="1075">
        <v>-48</v>
      </c>
      <c r="K8" s="1071">
        <v>-2477</v>
      </c>
      <c r="L8" s="1071">
        <v>-894</v>
      </c>
    </row>
    <row r="9" spans="1:12" ht="20.149999999999999" customHeight="1" x14ac:dyDescent="0.25">
      <c r="A9" s="1068" t="s">
        <v>278</v>
      </c>
      <c r="B9" s="1069">
        <v>0</v>
      </c>
      <c r="C9" s="1070">
        <v>0</v>
      </c>
      <c r="D9" s="1071">
        <v>0</v>
      </c>
      <c r="E9" s="1071">
        <v>0</v>
      </c>
      <c r="F9" s="1073">
        <v>0</v>
      </c>
      <c r="G9" s="1074">
        <v>-1</v>
      </c>
      <c r="H9" s="1071">
        <v>4</v>
      </c>
      <c r="I9" s="1071">
        <v>0</v>
      </c>
      <c r="J9" s="1075">
        <v>0</v>
      </c>
      <c r="K9" s="1071">
        <v>0</v>
      </c>
      <c r="L9" s="1071">
        <v>3</v>
      </c>
    </row>
    <row r="10" spans="1:12" ht="20.149999999999999" customHeight="1" x14ac:dyDescent="0.25">
      <c r="A10" s="1068" t="s">
        <v>445</v>
      </c>
      <c r="B10" s="1069">
        <v>7</v>
      </c>
      <c r="C10" s="1070">
        <v>828</v>
      </c>
      <c r="D10" s="1071">
        <v>22</v>
      </c>
      <c r="E10" s="1071">
        <v>70</v>
      </c>
      <c r="F10" s="1073">
        <v>4</v>
      </c>
      <c r="G10" s="1074">
        <v>274</v>
      </c>
      <c r="H10" s="1071">
        <v>60</v>
      </c>
      <c r="I10" s="1071">
        <v>111</v>
      </c>
      <c r="J10" s="1075">
        <v>124</v>
      </c>
      <c r="K10" s="1071">
        <v>924</v>
      </c>
      <c r="L10" s="1071">
        <v>569</v>
      </c>
    </row>
    <row r="11" spans="1:12" ht="20.149999999999999" customHeight="1" x14ac:dyDescent="0.25">
      <c r="A11" s="1076" t="s">
        <v>280</v>
      </c>
      <c r="B11" s="1069">
        <v>-808</v>
      </c>
      <c r="C11" s="1070">
        <v>-1334</v>
      </c>
      <c r="D11" s="1071">
        <v>-673</v>
      </c>
      <c r="E11" s="1071">
        <v>-679</v>
      </c>
      <c r="F11" s="1073">
        <v>-715</v>
      </c>
      <c r="G11" s="1074">
        <v>-928</v>
      </c>
      <c r="H11" s="1071">
        <v>-267</v>
      </c>
      <c r="I11" s="1071">
        <v>-99</v>
      </c>
      <c r="J11" s="1075">
        <v>-172</v>
      </c>
      <c r="K11" s="1071">
        <v>-3401</v>
      </c>
      <c r="L11" s="1071">
        <v>-1466</v>
      </c>
    </row>
    <row r="12" spans="1:12" ht="20.149999999999999" customHeight="1" x14ac:dyDescent="0.25">
      <c r="A12" s="1068" t="s">
        <v>446</v>
      </c>
      <c r="B12" s="1069">
        <v>-334</v>
      </c>
      <c r="C12" s="1070">
        <v>-572</v>
      </c>
      <c r="D12" s="1071">
        <v>-374</v>
      </c>
      <c r="E12" s="1071">
        <v>-356</v>
      </c>
      <c r="F12" s="1073">
        <v>198</v>
      </c>
      <c r="G12" s="1074">
        <v>-325</v>
      </c>
      <c r="H12" s="1071">
        <v>-215</v>
      </c>
      <c r="I12" s="1071">
        <v>-89</v>
      </c>
      <c r="J12" s="1075">
        <v>-105</v>
      </c>
      <c r="K12" s="1071">
        <v>-1104</v>
      </c>
      <c r="L12" s="1071">
        <v>-734</v>
      </c>
    </row>
    <row r="13" spans="1:12" ht="20.149999999999999" customHeight="1" x14ac:dyDescent="0.25">
      <c r="A13" s="1076" t="s">
        <v>307</v>
      </c>
      <c r="B13" s="1069">
        <v>-474</v>
      </c>
      <c r="C13" s="1070">
        <v>-762</v>
      </c>
      <c r="D13" s="1071">
        <v>-299</v>
      </c>
      <c r="E13" s="1071">
        <v>-323</v>
      </c>
      <c r="F13" s="1073">
        <v>-913</v>
      </c>
      <c r="G13" s="1074">
        <v>-603</v>
      </c>
      <c r="H13" s="1071">
        <v>-52</v>
      </c>
      <c r="I13" s="1071">
        <v>-10</v>
      </c>
      <c r="J13" s="1075">
        <v>-67</v>
      </c>
      <c r="K13" s="1071">
        <v>-2297</v>
      </c>
      <c r="L13" s="1071">
        <v>-732</v>
      </c>
    </row>
    <row r="14" spans="1:12" ht="20.149999999999999" customHeight="1" x14ac:dyDescent="0.25">
      <c r="A14" s="1068" t="s">
        <v>447</v>
      </c>
      <c r="B14" s="1069">
        <v>0</v>
      </c>
      <c r="C14" s="1070">
        <v>275</v>
      </c>
      <c r="D14" s="1071">
        <v>0</v>
      </c>
      <c r="E14" s="1071">
        <v>0</v>
      </c>
      <c r="F14" s="1073">
        <v>579</v>
      </c>
      <c r="G14" s="1074">
        <v>504</v>
      </c>
      <c r="H14" s="1071">
        <v>0</v>
      </c>
      <c r="I14" s="1071">
        <v>0</v>
      </c>
      <c r="J14" s="1075">
        <v>0</v>
      </c>
      <c r="K14" s="1071">
        <v>854</v>
      </c>
      <c r="L14" s="1071">
        <v>504</v>
      </c>
    </row>
    <row r="15" spans="1:12" ht="20.149999999999999" customHeight="1" x14ac:dyDescent="0.25">
      <c r="A15" s="1076" t="s">
        <v>448</v>
      </c>
      <c r="B15" s="1069">
        <v>-474</v>
      </c>
      <c r="C15" s="1070">
        <v>-487</v>
      </c>
      <c r="D15" s="1071">
        <v>-299</v>
      </c>
      <c r="E15" s="1071">
        <v>-323</v>
      </c>
      <c r="F15" s="1073">
        <v>-334</v>
      </c>
      <c r="G15" s="1074">
        <v>-99</v>
      </c>
      <c r="H15" s="1071">
        <v>-52</v>
      </c>
      <c r="I15" s="1071">
        <v>-10</v>
      </c>
      <c r="J15" s="1075">
        <v>-67</v>
      </c>
      <c r="K15" s="1071">
        <v>-1443</v>
      </c>
      <c r="L15" s="1071">
        <v>-228</v>
      </c>
    </row>
    <row r="16" spans="1:12" ht="20.149999999999999" customHeight="1" x14ac:dyDescent="0.25">
      <c r="A16" s="1076"/>
      <c r="B16" s="1077"/>
      <c r="C16" s="1078"/>
      <c r="D16" s="1079"/>
      <c r="E16" s="1079"/>
      <c r="F16" s="1080"/>
      <c r="G16" s="1081"/>
      <c r="H16" s="1079"/>
      <c r="I16" s="1079"/>
      <c r="J16" s="1082"/>
      <c r="K16" s="1079"/>
      <c r="L16" s="1079"/>
    </row>
    <row r="17" spans="1:12" ht="20.149999999999999" customHeight="1" x14ac:dyDescent="0.25">
      <c r="A17" s="1076" t="s">
        <v>449</v>
      </c>
      <c r="B17" s="1069">
        <v>0</v>
      </c>
      <c r="C17" s="1083">
        <v>-3</v>
      </c>
      <c r="D17" s="1084">
        <v>0</v>
      </c>
      <c r="E17" s="1084">
        <v>0</v>
      </c>
      <c r="F17" s="1085">
        <v>0</v>
      </c>
      <c r="G17" s="1086">
        <v>0</v>
      </c>
      <c r="H17" s="1084">
        <v>0</v>
      </c>
      <c r="I17" s="1084">
        <v>0</v>
      </c>
      <c r="J17" s="1087">
        <v>0</v>
      </c>
      <c r="K17" s="1084">
        <v>-3</v>
      </c>
      <c r="L17" s="1084">
        <v>0</v>
      </c>
    </row>
    <row r="18" spans="1:12" ht="20.149999999999999" customHeight="1" x14ac:dyDescent="0.25">
      <c r="A18" s="1076" t="s">
        <v>309</v>
      </c>
      <c r="B18" s="1069">
        <v>-474</v>
      </c>
      <c r="C18" s="1070">
        <v>-759</v>
      </c>
      <c r="D18" s="1071">
        <v>-299</v>
      </c>
      <c r="E18" s="1071">
        <v>-323</v>
      </c>
      <c r="F18" s="1073">
        <v>-913</v>
      </c>
      <c r="G18" s="1074">
        <v>-603</v>
      </c>
      <c r="H18" s="1071">
        <v>-52</v>
      </c>
      <c r="I18" s="1071">
        <v>-10</v>
      </c>
      <c r="J18" s="1075">
        <v>-67</v>
      </c>
      <c r="K18" s="1071">
        <v>-2294</v>
      </c>
      <c r="L18" s="1071">
        <v>-732</v>
      </c>
    </row>
    <row r="19" spans="1:12" ht="20.149999999999999" customHeight="1" x14ac:dyDescent="0.25">
      <c r="A19" s="1076"/>
      <c r="B19" s="1077"/>
      <c r="C19" s="1078"/>
      <c r="D19" s="1079"/>
      <c r="E19" s="1079"/>
      <c r="F19" s="1080"/>
      <c r="G19" s="1081"/>
      <c r="H19" s="1079"/>
      <c r="I19" s="1079"/>
      <c r="J19" s="1082"/>
      <c r="K19" s="1079"/>
      <c r="L19" s="1079"/>
    </row>
    <row r="20" spans="1:12" ht="20.149999999999999" customHeight="1" x14ac:dyDescent="0.25">
      <c r="A20" s="1076" t="s">
        <v>450</v>
      </c>
      <c r="B20" s="1069">
        <v>0</v>
      </c>
      <c r="C20" s="1083">
        <v>0</v>
      </c>
      <c r="D20" s="1084">
        <v>0</v>
      </c>
      <c r="E20" s="1084">
        <v>0</v>
      </c>
      <c r="F20" s="1085">
        <v>0</v>
      </c>
      <c r="G20" s="1086">
        <v>1</v>
      </c>
      <c r="H20" s="1084">
        <v>0</v>
      </c>
      <c r="I20" s="1084">
        <v>0</v>
      </c>
      <c r="J20" s="1087">
        <v>0</v>
      </c>
      <c r="K20" s="1084">
        <v>0</v>
      </c>
      <c r="L20" s="1084">
        <v>1</v>
      </c>
    </row>
    <row r="21" spans="1:12" ht="20.149999999999999" customHeight="1" x14ac:dyDescent="0.25">
      <c r="A21" s="1088" t="s">
        <v>451</v>
      </c>
      <c r="B21" s="1089">
        <v>-474</v>
      </c>
      <c r="C21" s="1090">
        <v>-487</v>
      </c>
      <c r="D21" s="1091">
        <v>-299</v>
      </c>
      <c r="E21" s="1091">
        <v>-323</v>
      </c>
      <c r="F21" s="1092">
        <v>-334</v>
      </c>
      <c r="G21" s="1093">
        <v>-100</v>
      </c>
      <c r="H21" s="1091">
        <v>-52</v>
      </c>
      <c r="I21" s="1091">
        <v>-10</v>
      </c>
      <c r="J21" s="1094">
        <v>-67</v>
      </c>
      <c r="K21" s="1091">
        <v>-1443</v>
      </c>
      <c r="L21" s="1091">
        <v>-229</v>
      </c>
    </row>
    <row r="22" spans="1:12" ht="20.149999999999999" customHeight="1" x14ac:dyDescent="0.25">
      <c r="A22" s="1095" t="s">
        <v>452</v>
      </c>
      <c r="B22" s="1096"/>
      <c r="C22" s="1097"/>
      <c r="D22" s="1098"/>
      <c r="E22" s="1098"/>
      <c r="F22" s="1099"/>
      <c r="G22" s="1100"/>
      <c r="H22" s="1098"/>
      <c r="I22" s="1098"/>
      <c r="J22" s="1101"/>
      <c r="K22" s="1098"/>
      <c r="L22" s="1098"/>
    </row>
    <row r="23" spans="1:12" ht="20.149999999999999" customHeight="1" x14ac:dyDescent="0.25">
      <c r="A23" s="1102" t="s">
        <v>329</v>
      </c>
      <c r="B23" s="1103">
        <v>201.7</v>
      </c>
      <c r="C23" s="1104">
        <v>190.29999999999998</v>
      </c>
      <c r="D23" s="1105">
        <v>183.3</v>
      </c>
      <c r="E23" s="1105">
        <v>179.39999999999998</v>
      </c>
      <c r="F23" s="1106">
        <v>187.39999999999998</v>
      </c>
      <c r="G23" s="1107">
        <v>175.4</v>
      </c>
      <c r="H23" s="1105">
        <v>172.6</v>
      </c>
      <c r="I23" s="1105">
        <v>173.4</v>
      </c>
      <c r="J23" s="1108">
        <v>155.1</v>
      </c>
      <c r="K23" s="1109">
        <v>185.5</v>
      </c>
      <c r="L23" s="1105">
        <v>168</v>
      </c>
    </row>
    <row r="24" spans="1:12" ht="20.149999999999999" customHeight="1" x14ac:dyDescent="0.25">
      <c r="A24" s="1088" t="s">
        <v>334</v>
      </c>
      <c r="B24" s="1110">
        <v>251.6</v>
      </c>
      <c r="C24" s="1111">
        <v>252.60000000000002</v>
      </c>
      <c r="D24" s="1112">
        <v>273</v>
      </c>
      <c r="E24" s="1112">
        <v>278.5</v>
      </c>
      <c r="F24" s="1113">
        <v>283.10000000000002</v>
      </c>
      <c r="G24" s="1114">
        <v>277.3</v>
      </c>
      <c r="H24" s="1112">
        <v>262.39999999999998</v>
      </c>
      <c r="I24" s="1112">
        <v>269.2</v>
      </c>
      <c r="J24" s="1115">
        <v>246.6</v>
      </c>
      <c r="K24" s="1112">
        <v>272.2</v>
      </c>
      <c r="L24" s="1112">
        <v>262.7</v>
      </c>
    </row>
    <row r="25" spans="1:12" ht="20.149999999999999" customHeight="1" x14ac:dyDescent="0.25">
      <c r="A25" s="1095" t="s">
        <v>453</v>
      </c>
      <c r="B25" s="1096"/>
      <c r="C25" s="1097"/>
      <c r="D25" s="1098"/>
      <c r="E25" s="1098"/>
      <c r="F25" s="1099"/>
      <c r="G25" s="1100"/>
      <c r="H25" s="1098"/>
      <c r="I25" s="1098"/>
      <c r="J25" s="1101"/>
      <c r="K25" s="1098"/>
      <c r="L25" s="1098"/>
    </row>
    <row r="26" spans="1:12" ht="20.149999999999999" customHeight="1" x14ac:dyDescent="0.25">
      <c r="A26" s="1068" t="s">
        <v>454</v>
      </c>
      <c r="B26" s="1116">
        <v>2</v>
      </c>
      <c r="C26" s="1070">
        <v>7</v>
      </c>
      <c r="D26" s="1071">
        <v>9</v>
      </c>
      <c r="E26" s="1071">
        <v>10</v>
      </c>
      <c r="F26" s="1073">
        <v>10</v>
      </c>
      <c r="G26" s="1074">
        <v>12</v>
      </c>
      <c r="H26" s="1071">
        <v>11</v>
      </c>
      <c r="I26" s="1071">
        <v>10</v>
      </c>
      <c r="J26" s="1075">
        <v>9</v>
      </c>
      <c r="K26" s="1071">
        <v>36</v>
      </c>
      <c r="L26" s="1071">
        <v>42</v>
      </c>
    </row>
    <row r="27" spans="1:12" ht="20.149999999999999" customHeight="1" x14ac:dyDescent="0.25">
      <c r="A27" s="1068" t="s">
        <v>455</v>
      </c>
      <c r="B27" s="1069">
        <v>41</v>
      </c>
      <c r="C27" s="1070">
        <v>108</v>
      </c>
      <c r="D27" s="1071">
        <v>110</v>
      </c>
      <c r="E27" s="1071">
        <v>109</v>
      </c>
      <c r="F27" s="1073">
        <v>110</v>
      </c>
      <c r="G27" s="1074">
        <v>87</v>
      </c>
      <c r="H27" s="1071">
        <v>81</v>
      </c>
      <c r="I27" s="1071">
        <v>82</v>
      </c>
      <c r="J27" s="1075">
        <v>83</v>
      </c>
      <c r="K27" s="1071">
        <v>437</v>
      </c>
      <c r="L27" s="1071">
        <v>333</v>
      </c>
    </row>
    <row r="28" spans="1:12" ht="20.149999999999999" customHeight="1" x14ac:dyDescent="0.25">
      <c r="A28" s="1117" t="s">
        <v>456</v>
      </c>
      <c r="B28" s="1069">
        <v>43</v>
      </c>
      <c r="C28" s="1070">
        <v>115</v>
      </c>
      <c r="D28" s="1084">
        <v>119</v>
      </c>
      <c r="E28" s="1084">
        <v>119</v>
      </c>
      <c r="F28" s="1085">
        <v>120</v>
      </c>
      <c r="G28" s="1074">
        <v>99</v>
      </c>
      <c r="H28" s="1084">
        <v>92</v>
      </c>
      <c r="I28" s="1084">
        <v>92</v>
      </c>
      <c r="J28" s="1087">
        <v>92</v>
      </c>
      <c r="K28" s="1084">
        <v>473</v>
      </c>
      <c r="L28" s="1084">
        <v>375</v>
      </c>
    </row>
    <row r="29" spans="1:12" ht="20.149999999999999" customHeight="1" x14ac:dyDescent="0.25">
      <c r="A29" s="1118" t="s">
        <v>457</v>
      </c>
      <c r="B29" s="1119">
        <v>-43</v>
      </c>
      <c r="C29" s="1120">
        <v>-115</v>
      </c>
      <c r="D29" s="1121">
        <v>-119</v>
      </c>
      <c r="E29" s="1121">
        <v>-119</v>
      </c>
      <c r="F29" s="1122">
        <v>-120</v>
      </c>
      <c r="G29" s="1120">
        <v>-99</v>
      </c>
      <c r="H29" s="1121">
        <v>-92</v>
      </c>
      <c r="I29" s="1121">
        <v>-92</v>
      </c>
      <c r="J29" s="1122">
        <v>-92</v>
      </c>
      <c r="K29" s="1121">
        <v>-473</v>
      </c>
      <c r="L29" s="1121">
        <v>-375</v>
      </c>
    </row>
    <row r="30" spans="1:12" ht="13" customHeight="1" x14ac:dyDescent="0.25">
      <c r="A30" s="1123"/>
      <c r="B30" s="1124"/>
      <c r="C30" s="1124"/>
      <c r="D30" s="1124"/>
      <c r="E30" s="1124"/>
      <c r="F30" s="1124"/>
      <c r="G30" s="1124"/>
      <c r="H30" s="1124"/>
      <c r="I30" s="1124"/>
      <c r="J30" s="1124"/>
      <c r="K30" s="1124"/>
      <c r="L30" s="1124"/>
    </row>
    <row r="31" spans="1:12" ht="12" customHeight="1" x14ac:dyDescent="0.25">
      <c r="A31" s="2679" t="s">
        <v>458</v>
      </c>
      <c r="B31" s="2679" t="s">
        <v>15</v>
      </c>
      <c r="C31" s="2679" t="s">
        <v>15</v>
      </c>
      <c r="D31" s="2679" t="s">
        <v>15</v>
      </c>
      <c r="E31" s="2679" t="s">
        <v>15</v>
      </c>
      <c r="F31" s="2679" t="s">
        <v>15</v>
      </c>
      <c r="G31" s="2679" t="s">
        <v>15</v>
      </c>
      <c r="H31" s="2679" t="s">
        <v>15</v>
      </c>
      <c r="I31" s="2679" t="s">
        <v>15</v>
      </c>
      <c r="J31" s="2679" t="s">
        <v>15</v>
      </c>
      <c r="K31" s="1125"/>
      <c r="L31" s="1125"/>
    </row>
    <row r="32" spans="1:12" ht="23.9" customHeight="1" x14ac:dyDescent="0.25">
      <c r="A32" s="2697" t="s">
        <v>459</v>
      </c>
      <c r="B32" s="2697" t="s">
        <v>15</v>
      </c>
      <c r="C32" s="2697" t="s">
        <v>15</v>
      </c>
      <c r="D32" s="2697" t="s">
        <v>15</v>
      </c>
      <c r="E32" s="2697" t="s">
        <v>15</v>
      </c>
      <c r="F32" s="2697" t="s">
        <v>15</v>
      </c>
      <c r="G32" s="2697" t="s">
        <v>15</v>
      </c>
      <c r="H32" s="2697" t="s">
        <v>15</v>
      </c>
      <c r="I32" s="2697" t="s">
        <v>15</v>
      </c>
      <c r="J32" s="2697" t="s">
        <v>15</v>
      </c>
      <c r="K32" s="2697" t="s">
        <v>15</v>
      </c>
      <c r="L32" s="2697" t="s">
        <v>15</v>
      </c>
    </row>
    <row r="33" spans="1:12" ht="26.9" customHeight="1" x14ac:dyDescent="0.25">
      <c r="A33" s="2697" t="s">
        <v>460</v>
      </c>
      <c r="B33" s="2679" t="s">
        <v>15</v>
      </c>
      <c r="C33" s="2679" t="s">
        <v>15</v>
      </c>
      <c r="D33" s="2679" t="s">
        <v>15</v>
      </c>
      <c r="E33" s="2679" t="s">
        <v>15</v>
      </c>
      <c r="F33" s="2679" t="s">
        <v>15</v>
      </c>
      <c r="G33" s="2679" t="s">
        <v>15</v>
      </c>
      <c r="H33" s="2679" t="s">
        <v>15</v>
      </c>
      <c r="I33" s="2679" t="s">
        <v>15</v>
      </c>
      <c r="J33" s="2679" t="s">
        <v>15</v>
      </c>
      <c r="K33" s="2679" t="s">
        <v>15</v>
      </c>
      <c r="L33" s="2679" t="s">
        <v>15</v>
      </c>
    </row>
    <row r="34" spans="1:12" ht="35.5" customHeight="1" x14ac:dyDescent="0.25">
      <c r="A34" s="2697" t="s">
        <v>461</v>
      </c>
      <c r="B34" s="2697" t="s">
        <v>15</v>
      </c>
      <c r="C34" s="2697" t="s">
        <v>15</v>
      </c>
      <c r="D34" s="2697" t="s">
        <v>15</v>
      </c>
      <c r="E34" s="2697" t="s">
        <v>15</v>
      </c>
      <c r="F34" s="2697" t="s">
        <v>15</v>
      </c>
      <c r="G34" s="2697" t="s">
        <v>15</v>
      </c>
      <c r="H34" s="2697" t="s">
        <v>15</v>
      </c>
      <c r="I34" s="2697" t="s">
        <v>15</v>
      </c>
      <c r="J34" s="2697" t="s">
        <v>15</v>
      </c>
      <c r="K34" s="2697" t="s">
        <v>15</v>
      </c>
      <c r="L34" s="2697" t="s">
        <v>15</v>
      </c>
    </row>
    <row r="35" spans="1:12" ht="15" customHeight="1" x14ac:dyDescent="0.25">
      <c r="A35" s="2697"/>
      <c r="B35" s="2697" t="s">
        <v>15</v>
      </c>
      <c r="C35" s="2697" t="s">
        <v>15</v>
      </c>
      <c r="D35" s="2697" t="s">
        <v>15</v>
      </c>
      <c r="E35" s="2697" t="s">
        <v>15</v>
      </c>
      <c r="F35" s="2697" t="s">
        <v>15</v>
      </c>
      <c r="G35" s="2697" t="s">
        <v>15</v>
      </c>
      <c r="H35" s="2697" t="s">
        <v>15</v>
      </c>
      <c r="I35" s="2697" t="s">
        <v>15</v>
      </c>
      <c r="J35" s="2697" t="s">
        <v>15</v>
      </c>
      <c r="K35" s="2697" t="s">
        <v>15</v>
      </c>
      <c r="L35" s="2697" t="s">
        <v>15</v>
      </c>
    </row>
    <row r="36" spans="1:12" ht="10.4" customHeight="1" x14ac:dyDescent="0.25">
      <c r="A36" s="1126"/>
      <c r="B36" s="262"/>
      <c r="C36" s="262"/>
      <c r="D36" s="262"/>
      <c r="E36" s="262"/>
      <c r="F36" s="262"/>
      <c r="G36" s="262"/>
      <c r="H36" s="262"/>
      <c r="I36" s="262"/>
      <c r="J36" s="262"/>
      <c r="K36" s="262"/>
      <c r="L36" s="262"/>
    </row>
    <row r="37" spans="1:12" ht="10.4" customHeight="1" x14ac:dyDescent="0.25">
      <c r="A37" s="262"/>
      <c r="B37" s="262"/>
      <c r="C37" s="262"/>
      <c r="D37" s="262"/>
      <c r="E37" s="262"/>
      <c r="F37" s="262"/>
      <c r="G37" s="262"/>
      <c r="H37" s="262"/>
      <c r="I37" s="262"/>
      <c r="J37" s="262"/>
      <c r="K37" s="262"/>
      <c r="L37" s="262"/>
    </row>
    <row r="38" spans="1:12" ht="10.4" customHeight="1" x14ac:dyDescent="0.25">
      <c r="A38" s="262"/>
      <c r="B38" s="262"/>
      <c r="C38" s="262"/>
      <c r="D38" s="262"/>
      <c r="E38" s="262"/>
      <c r="F38" s="262"/>
      <c r="G38" s="262"/>
      <c r="H38" s="262"/>
      <c r="I38" s="262"/>
      <c r="J38" s="262"/>
      <c r="K38" s="262"/>
      <c r="L38" s="262"/>
    </row>
  </sheetData>
  <mergeCells count="9">
    <mergeCell ref="A33:L33"/>
    <mergeCell ref="A34:L34"/>
    <mergeCell ref="A35:L35"/>
    <mergeCell ref="A2:L2"/>
    <mergeCell ref="C3:F3"/>
    <mergeCell ref="G3:J3"/>
    <mergeCell ref="K3:L3"/>
    <mergeCell ref="A31:J31"/>
    <mergeCell ref="A32:L32"/>
  </mergeCells>
  <hyperlinks>
    <hyperlink ref="A1" location="ToC!A2" display="Back to Table of Contents" xr:uid="{BA3DF36D-37C6-4D85-A8EE-6344501DCE32}"/>
  </hyperlinks>
  <pageMargins left="0.5" right="0.5" top="0.5" bottom="0.5" header="0.25" footer="0.25"/>
  <pageSetup scale="65" orientation="landscape" r:id="rId1"/>
  <headerFooter>
    <oddFooter>&amp;L&amp;G&amp;C&amp;"Scotia,Regular"&amp;9Supplementary Financial Information (SFI)&amp;R9&amp;"Scotia,Regular"&amp;7</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6FAF3-76E7-4AF2-A79F-629A9C78F056}">
  <sheetPr>
    <pageSetUpPr fitToPage="1"/>
  </sheetPr>
  <dimension ref="A1:L37"/>
  <sheetViews>
    <sheetView showGridLines="0" zoomScaleNormal="100" workbookViewId="0"/>
  </sheetViews>
  <sheetFormatPr defaultRowHeight="12.5" x14ac:dyDescent="0.25"/>
  <cols>
    <col min="1" max="1" width="54.7265625" style="22" customWidth="1"/>
    <col min="2" max="10" width="8.26953125" style="22" customWidth="1"/>
    <col min="11" max="12" width="8.81640625" style="22" customWidth="1"/>
    <col min="13" max="16384" width="8.7265625" style="22"/>
  </cols>
  <sheetData>
    <row r="1" spans="1:12" ht="20" customHeight="1" x14ac:dyDescent="0.25">
      <c r="A1" s="21" t="s">
        <v>13</v>
      </c>
    </row>
    <row r="2" spans="1:12" ht="24.65" customHeight="1" x14ac:dyDescent="0.25">
      <c r="A2" s="2702" t="s">
        <v>462</v>
      </c>
      <c r="B2" s="2702" t="s">
        <v>15</v>
      </c>
      <c r="C2" s="2702" t="s">
        <v>15</v>
      </c>
      <c r="D2" s="2702" t="s">
        <v>15</v>
      </c>
      <c r="E2" s="2702" t="s">
        <v>15</v>
      </c>
      <c r="F2" s="2702" t="s">
        <v>15</v>
      </c>
      <c r="G2" s="2702" t="s">
        <v>15</v>
      </c>
      <c r="H2" s="2702" t="s">
        <v>15</v>
      </c>
      <c r="I2" s="2702" t="s">
        <v>15</v>
      </c>
      <c r="J2" s="2702" t="s">
        <v>15</v>
      </c>
      <c r="K2" s="2702" t="s">
        <v>15</v>
      </c>
      <c r="L2" s="2702" t="s">
        <v>15</v>
      </c>
    </row>
    <row r="3" spans="1:12" ht="15" customHeight="1" x14ac:dyDescent="0.25">
      <c r="A3" s="1127"/>
      <c r="B3" s="1128" t="s">
        <v>174</v>
      </c>
      <c r="C3" s="2699" t="s">
        <v>346</v>
      </c>
      <c r="D3" s="2700" t="s">
        <v>15</v>
      </c>
      <c r="E3" s="2700" t="s">
        <v>15</v>
      </c>
      <c r="F3" s="2703" t="s">
        <v>15</v>
      </c>
      <c r="G3" s="2699" t="s">
        <v>347</v>
      </c>
      <c r="H3" s="2700" t="s">
        <v>15</v>
      </c>
      <c r="I3" s="2700" t="s">
        <v>15</v>
      </c>
      <c r="J3" s="2704" t="s">
        <v>15</v>
      </c>
      <c r="K3" s="2700" t="s">
        <v>175</v>
      </c>
      <c r="L3" s="2700" t="s">
        <v>15</v>
      </c>
    </row>
    <row r="4" spans="1:12" ht="15" customHeight="1" x14ac:dyDescent="0.25">
      <c r="A4" s="1129" t="s">
        <v>272</v>
      </c>
      <c r="B4" s="1130" t="s">
        <v>177</v>
      </c>
      <c r="C4" s="1131" t="s">
        <v>178</v>
      </c>
      <c r="D4" s="1132" t="s">
        <v>179</v>
      </c>
      <c r="E4" s="1132" t="s">
        <v>180</v>
      </c>
      <c r="F4" s="1133" t="s">
        <v>181</v>
      </c>
      <c r="G4" s="1134" t="s">
        <v>178</v>
      </c>
      <c r="H4" s="1132" t="s">
        <v>179</v>
      </c>
      <c r="I4" s="1132" t="s">
        <v>180</v>
      </c>
      <c r="J4" s="1135" t="s">
        <v>181</v>
      </c>
      <c r="K4" s="1136">
        <v>2023</v>
      </c>
      <c r="L4" s="1136">
        <v>2022</v>
      </c>
    </row>
    <row r="5" spans="1:12" ht="15" customHeight="1" x14ac:dyDescent="0.25">
      <c r="A5" s="1137" t="s">
        <v>463</v>
      </c>
      <c r="B5" s="1138">
        <v>209</v>
      </c>
      <c r="C5" s="1062">
        <v>199</v>
      </c>
      <c r="D5" s="1063">
        <v>188</v>
      </c>
      <c r="E5" s="1063">
        <v>190</v>
      </c>
      <c r="F5" s="1139">
        <v>201</v>
      </c>
      <c r="G5" s="1140">
        <v>195</v>
      </c>
      <c r="H5" s="1063">
        <v>187</v>
      </c>
      <c r="I5" s="1063">
        <v>207</v>
      </c>
      <c r="J5" s="1067">
        <v>190</v>
      </c>
      <c r="K5" s="1063">
        <v>778</v>
      </c>
      <c r="L5" s="1063">
        <v>779</v>
      </c>
    </row>
    <row r="6" spans="1:12" ht="15" customHeight="1" x14ac:dyDescent="0.25">
      <c r="A6" s="1141" t="s">
        <v>464</v>
      </c>
      <c r="B6" s="1142">
        <v>500</v>
      </c>
      <c r="C6" s="1070">
        <v>474</v>
      </c>
      <c r="D6" s="1071">
        <v>474</v>
      </c>
      <c r="E6" s="1071">
        <v>462</v>
      </c>
      <c r="F6" s="1143">
        <v>469</v>
      </c>
      <c r="G6" s="1144">
        <v>456</v>
      </c>
      <c r="H6" s="1071">
        <v>447</v>
      </c>
      <c r="I6" s="1071">
        <v>430</v>
      </c>
      <c r="J6" s="1075">
        <v>437</v>
      </c>
      <c r="K6" s="1071">
        <v>1879</v>
      </c>
      <c r="L6" s="1071">
        <v>1770</v>
      </c>
    </row>
    <row r="7" spans="1:12" ht="15" customHeight="1" x14ac:dyDescent="0.25">
      <c r="A7" s="1141" t="s">
        <v>465</v>
      </c>
      <c r="B7" s="1142">
        <v>496</v>
      </c>
      <c r="C7" s="1070">
        <v>479</v>
      </c>
      <c r="D7" s="1071">
        <v>469</v>
      </c>
      <c r="E7" s="1071">
        <v>447</v>
      </c>
      <c r="F7" s="1143">
        <v>466</v>
      </c>
      <c r="G7" s="1144">
        <v>451</v>
      </c>
      <c r="H7" s="1071">
        <v>398</v>
      </c>
      <c r="I7" s="1071">
        <v>397</v>
      </c>
      <c r="J7" s="1075">
        <v>401</v>
      </c>
      <c r="K7" s="1071">
        <v>1861</v>
      </c>
      <c r="L7" s="1071">
        <v>1647</v>
      </c>
    </row>
    <row r="8" spans="1:12" ht="15" customHeight="1" x14ac:dyDescent="0.25">
      <c r="A8" s="1145" t="s">
        <v>466</v>
      </c>
      <c r="B8" s="1142">
        <v>1205</v>
      </c>
      <c r="C8" s="1070">
        <v>1152</v>
      </c>
      <c r="D8" s="1071">
        <v>1131</v>
      </c>
      <c r="E8" s="1071">
        <v>1099</v>
      </c>
      <c r="F8" s="1143">
        <v>1136</v>
      </c>
      <c r="G8" s="1144">
        <v>1102</v>
      </c>
      <c r="H8" s="1071">
        <v>1032</v>
      </c>
      <c r="I8" s="1071">
        <v>1034</v>
      </c>
      <c r="J8" s="1075">
        <v>1028</v>
      </c>
      <c r="K8" s="1071">
        <v>4518</v>
      </c>
      <c r="L8" s="1071">
        <v>4196</v>
      </c>
    </row>
    <row r="9" spans="1:12" ht="15" customHeight="1" x14ac:dyDescent="0.25">
      <c r="A9" s="1146"/>
      <c r="B9" s="1147"/>
      <c r="C9" s="1148"/>
      <c r="D9" s="1149"/>
      <c r="E9" s="1149"/>
      <c r="F9" s="1150"/>
      <c r="G9" s="1151"/>
      <c r="H9" s="1149"/>
      <c r="I9" s="1149"/>
      <c r="J9" s="1152"/>
      <c r="K9" s="1149"/>
      <c r="L9" s="1149"/>
    </row>
    <row r="10" spans="1:12" ht="15" customHeight="1" x14ac:dyDescent="0.25">
      <c r="A10" s="1141" t="s">
        <v>467</v>
      </c>
      <c r="B10" s="1142">
        <v>538</v>
      </c>
      <c r="C10" s="1070">
        <v>527</v>
      </c>
      <c r="D10" s="1071">
        <v>541</v>
      </c>
      <c r="E10" s="1071">
        <v>527</v>
      </c>
      <c r="F10" s="1143">
        <v>532</v>
      </c>
      <c r="G10" s="1144">
        <v>528</v>
      </c>
      <c r="H10" s="1071">
        <v>538</v>
      </c>
      <c r="I10" s="1071">
        <v>575</v>
      </c>
      <c r="J10" s="1075">
        <v>628</v>
      </c>
      <c r="K10" s="1071">
        <v>2127</v>
      </c>
      <c r="L10" s="1071">
        <v>2269</v>
      </c>
    </row>
    <row r="11" spans="1:12" ht="15" customHeight="1" x14ac:dyDescent="0.25">
      <c r="A11" s="1141" t="s">
        <v>468</v>
      </c>
      <c r="B11" s="1142">
        <v>291</v>
      </c>
      <c r="C11" s="1070">
        <v>284</v>
      </c>
      <c r="D11" s="1071">
        <v>285</v>
      </c>
      <c r="E11" s="1071">
        <v>269</v>
      </c>
      <c r="F11" s="1143">
        <v>279</v>
      </c>
      <c r="G11" s="1144">
        <v>264</v>
      </c>
      <c r="H11" s="1071">
        <v>276</v>
      </c>
      <c r="I11" s="1071">
        <v>287</v>
      </c>
      <c r="J11" s="1075">
        <v>298</v>
      </c>
      <c r="K11" s="1071">
        <v>1117</v>
      </c>
      <c r="L11" s="1071">
        <v>1125</v>
      </c>
    </row>
    <row r="12" spans="1:12" ht="15" customHeight="1" x14ac:dyDescent="0.25">
      <c r="A12" s="1141" t="s">
        <v>469</v>
      </c>
      <c r="B12" s="1147"/>
      <c r="C12" s="1148"/>
      <c r="D12" s="1149"/>
      <c r="E12" s="1149"/>
      <c r="F12" s="1150"/>
      <c r="G12" s="1151"/>
      <c r="H12" s="1149"/>
      <c r="I12" s="1149"/>
      <c r="J12" s="1152"/>
      <c r="K12" s="1149"/>
      <c r="L12" s="1149"/>
    </row>
    <row r="13" spans="1:12" ht="15" customHeight="1" x14ac:dyDescent="0.25">
      <c r="A13" s="1153" t="s">
        <v>470</v>
      </c>
      <c r="B13" s="1142">
        <v>203</v>
      </c>
      <c r="C13" s="1070">
        <v>199</v>
      </c>
      <c r="D13" s="1071">
        <v>202</v>
      </c>
      <c r="E13" s="1071">
        <v>196</v>
      </c>
      <c r="F13" s="1143">
        <v>198</v>
      </c>
      <c r="G13" s="1144">
        <v>190</v>
      </c>
      <c r="H13" s="1071">
        <v>196</v>
      </c>
      <c r="I13" s="1071">
        <v>202</v>
      </c>
      <c r="J13" s="1075">
        <v>207</v>
      </c>
      <c r="K13" s="1071">
        <v>795</v>
      </c>
      <c r="L13" s="1071">
        <v>795</v>
      </c>
    </row>
    <row r="14" spans="1:12" ht="15" customHeight="1" x14ac:dyDescent="0.25">
      <c r="A14" s="1153" t="s">
        <v>471</v>
      </c>
      <c r="B14" s="1142">
        <v>63</v>
      </c>
      <c r="C14" s="1070">
        <v>60</v>
      </c>
      <c r="D14" s="1071">
        <v>59</v>
      </c>
      <c r="E14" s="1071">
        <v>60</v>
      </c>
      <c r="F14" s="1143">
        <v>55</v>
      </c>
      <c r="G14" s="1144">
        <v>52</v>
      </c>
      <c r="H14" s="1071">
        <v>51</v>
      </c>
      <c r="I14" s="1071">
        <v>52</v>
      </c>
      <c r="J14" s="1075">
        <v>49</v>
      </c>
      <c r="K14" s="1071">
        <v>234</v>
      </c>
      <c r="L14" s="1071">
        <v>204</v>
      </c>
    </row>
    <row r="15" spans="1:12" ht="15" customHeight="1" x14ac:dyDescent="0.25">
      <c r="A15" s="1141" t="s">
        <v>472</v>
      </c>
      <c r="B15" s="1142">
        <v>266</v>
      </c>
      <c r="C15" s="1070">
        <v>259</v>
      </c>
      <c r="D15" s="1071">
        <v>261</v>
      </c>
      <c r="E15" s="1071">
        <v>256</v>
      </c>
      <c r="F15" s="1143">
        <v>253</v>
      </c>
      <c r="G15" s="1144">
        <v>242</v>
      </c>
      <c r="H15" s="1071">
        <v>247</v>
      </c>
      <c r="I15" s="1071">
        <v>254</v>
      </c>
      <c r="J15" s="1075">
        <v>256</v>
      </c>
      <c r="K15" s="1071">
        <v>1029</v>
      </c>
      <c r="L15" s="1071">
        <v>999</v>
      </c>
    </row>
    <row r="16" spans="1:12" ht="15" customHeight="1" x14ac:dyDescent="0.25">
      <c r="A16" s="1145" t="s">
        <v>473</v>
      </c>
      <c r="B16" s="1142">
        <v>1095</v>
      </c>
      <c r="C16" s="1070">
        <v>1070</v>
      </c>
      <c r="D16" s="1071">
        <v>1087</v>
      </c>
      <c r="E16" s="1071">
        <v>1052</v>
      </c>
      <c r="F16" s="1143">
        <v>1064</v>
      </c>
      <c r="G16" s="1144">
        <v>1034</v>
      </c>
      <c r="H16" s="1071">
        <v>1061</v>
      </c>
      <c r="I16" s="1071">
        <v>1116</v>
      </c>
      <c r="J16" s="1075">
        <v>1182</v>
      </c>
      <c r="K16" s="1071">
        <v>4273</v>
      </c>
      <c r="L16" s="1071">
        <v>4393</v>
      </c>
    </row>
    <row r="17" spans="1:12" ht="15" customHeight="1" x14ac:dyDescent="0.25">
      <c r="A17" s="1146"/>
      <c r="B17" s="1147"/>
      <c r="C17" s="1148"/>
      <c r="D17" s="1149"/>
      <c r="E17" s="1149"/>
      <c r="F17" s="1150"/>
      <c r="G17" s="1151"/>
      <c r="H17" s="1149"/>
      <c r="I17" s="1149"/>
      <c r="J17" s="1152"/>
      <c r="K17" s="1149"/>
      <c r="L17" s="1149"/>
    </row>
    <row r="18" spans="1:12" ht="15" customHeight="1" x14ac:dyDescent="0.25">
      <c r="A18" s="1145" t="s">
        <v>474</v>
      </c>
      <c r="B18" s="1142">
        <v>136</v>
      </c>
      <c r="C18" s="1070">
        <v>152</v>
      </c>
      <c r="D18" s="1071">
        <v>146</v>
      </c>
      <c r="E18" s="1071">
        <v>154</v>
      </c>
      <c r="F18" s="1143">
        <v>102</v>
      </c>
      <c r="G18" s="1144">
        <v>136</v>
      </c>
      <c r="H18" s="1071">
        <v>98</v>
      </c>
      <c r="I18" s="1071">
        <v>137</v>
      </c>
      <c r="J18" s="1075">
        <v>172</v>
      </c>
      <c r="K18" s="1071">
        <v>554</v>
      </c>
      <c r="L18" s="1071">
        <v>543</v>
      </c>
    </row>
    <row r="19" spans="1:12" ht="15" customHeight="1" x14ac:dyDescent="0.25">
      <c r="A19" s="1145" t="s">
        <v>475</v>
      </c>
      <c r="B19" s="1142">
        <v>228</v>
      </c>
      <c r="C19" s="1070">
        <v>239</v>
      </c>
      <c r="D19" s="1071">
        <v>213</v>
      </c>
      <c r="E19" s="1071">
        <v>227</v>
      </c>
      <c r="F19" s="1143">
        <v>232</v>
      </c>
      <c r="G19" s="1144">
        <v>228</v>
      </c>
      <c r="H19" s="1071">
        <v>209</v>
      </c>
      <c r="I19" s="1071">
        <v>216</v>
      </c>
      <c r="J19" s="1075">
        <v>225</v>
      </c>
      <c r="K19" s="1071">
        <v>911</v>
      </c>
      <c r="L19" s="1071">
        <v>878</v>
      </c>
    </row>
    <row r="20" spans="1:12" ht="15" customHeight="1" x14ac:dyDescent="0.25">
      <c r="A20" s="1145" t="s">
        <v>476</v>
      </c>
      <c r="B20" s="1142">
        <v>291</v>
      </c>
      <c r="C20" s="1070">
        <v>322</v>
      </c>
      <c r="D20" s="1071">
        <v>283</v>
      </c>
      <c r="E20" s="1071">
        <v>282</v>
      </c>
      <c r="F20" s="1143">
        <v>186</v>
      </c>
      <c r="G20" s="1144">
        <v>206</v>
      </c>
      <c r="H20" s="1071">
        <v>143</v>
      </c>
      <c r="I20" s="1071">
        <v>145</v>
      </c>
      <c r="J20" s="1075">
        <v>156</v>
      </c>
      <c r="K20" s="1071">
        <v>1073</v>
      </c>
      <c r="L20" s="1071">
        <v>650</v>
      </c>
    </row>
    <row r="21" spans="1:12" ht="15" customHeight="1" x14ac:dyDescent="0.25">
      <c r="A21" s="1146" t="s">
        <v>477</v>
      </c>
      <c r="B21" s="1142">
        <v>2955</v>
      </c>
      <c r="C21" s="1070">
        <v>2935</v>
      </c>
      <c r="D21" s="1071">
        <v>2860</v>
      </c>
      <c r="E21" s="1071">
        <v>2814</v>
      </c>
      <c r="F21" s="1143">
        <v>2720</v>
      </c>
      <c r="G21" s="1144">
        <v>2706</v>
      </c>
      <c r="H21" s="1071">
        <v>2543</v>
      </c>
      <c r="I21" s="1071">
        <v>2648</v>
      </c>
      <c r="J21" s="1075">
        <v>2763</v>
      </c>
      <c r="K21" s="1071">
        <v>11329</v>
      </c>
      <c r="L21" s="1071">
        <v>10660</v>
      </c>
    </row>
    <row r="22" spans="1:12" ht="15" customHeight="1" x14ac:dyDescent="0.25">
      <c r="A22" s="1146" t="s">
        <v>478</v>
      </c>
      <c r="B22" s="1142">
        <v>46</v>
      </c>
      <c r="C22" s="1070">
        <v>18</v>
      </c>
      <c r="D22" s="1071">
        <v>55</v>
      </c>
      <c r="E22" s="1071">
        <v>64</v>
      </c>
      <c r="F22" s="1143">
        <v>16</v>
      </c>
      <c r="G22" s="1144">
        <v>49</v>
      </c>
      <c r="H22" s="1071">
        <v>44</v>
      </c>
      <c r="I22" s="1071">
        <v>84</v>
      </c>
      <c r="J22" s="1075">
        <v>91</v>
      </c>
      <c r="K22" s="1071">
        <v>153</v>
      </c>
      <c r="L22" s="1071">
        <v>268</v>
      </c>
    </row>
    <row r="23" spans="1:12" ht="15" customHeight="1" x14ac:dyDescent="0.25">
      <c r="A23" s="1154" t="s">
        <v>479</v>
      </c>
      <c r="B23" s="1142"/>
      <c r="C23" s="1070"/>
      <c r="D23" s="1071"/>
      <c r="E23" s="1071"/>
      <c r="F23" s="1143"/>
      <c r="G23" s="1144"/>
      <c r="H23" s="1071"/>
      <c r="I23" s="1071"/>
      <c r="J23" s="1075"/>
      <c r="K23" s="1071"/>
      <c r="L23" s="1071"/>
    </row>
    <row r="24" spans="1:12" ht="15" customHeight="1" x14ac:dyDescent="0.25">
      <c r="A24" s="1155" t="s">
        <v>480</v>
      </c>
      <c r="B24" s="1142">
        <v>473</v>
      </c>
      <c r="C24" s="1070">
        <v>197</v>
      </c>
      <c r="D24" s="1071">
        <v>360</v>
      </c>
      <c r="E24" s="1071">
        <v>389</v>
      </c>
      <c r="F24" s="1143">
        <v>634</v>
      </c>
      <c r="G24" s="1144">
        <v>418</v>
      </c>
      <c r="H24" s="1071">
        <v>311</v>
      </c>
      <c r="I24" s="1071">
        <v>453</v>
      </c>
      <c r="J24" s="1075">
        <v>609</v>
      </c>
      <c r="K24" s="1071">
        <v>1580</v>
      </c>
      <c r="L24" s="1071">
        <v>1791</v>
      </c>
    </row>
    <row r="25" spans="1:12" ht="15" customHeight="1" x14ac:dyDescent="0.25">
      <c r="A25" s="1155" t="s">
        <v>481</v>
      </c>
      <c r="B25" s="1142">
        <v>3</v>
      </c>
      <c r="C25" s="1070">
        <v>-1</v>
      </c>
      <c r="D25" s="1071">
        <v>30</v>
      </c>
      <c r="E25" s="1071">
        <v>56</v>
      </c>
      <c r="F25" s="1143">
        <v>44</v>
      </c>
      <c r="G25" s="1144">
        <v>71</v>
      </c>
      <c r="H25" s="1071">
        <v>0</v>
      </c>
      <c r="I25" s="1071">
        <v>1</v>
      </c>
      <c r="J25" s="1075">
        <v>2</v>
      </c>
      <c r="K25" s="1071">
        <v>129</v>
      </c>
      <c r="L25" s="1071">
        <v>74</v>
      </c>
    </row>
    <row r="26" spans="1:12" ht="15" customHeight="1" x14ac:dyDescent="0.25">
      <c r="A26" s="1155" t="s">
        <v>482</v>
      </c>
      <c r="B26" s="1142">
        <v>114</v>
      </c>
      <c r="C26" s="1070">
        <v>104</v>
      </c>
      <c r="D26" s="1071">
        <v>97</v>
      </c>
      <c r="E26" s="1071">
        <v>112</v>
      </c>
      <c r="F26" s="1143">
        <v>100</v>
      </c>
      <c r="G26" s="1144">
        <v>114</v>
      </c>
      <c r="H26" s="1071">
        <v>113</v>
      </c>
      <c r="I26" s="1071">
        <v>105</v>
      </c>
      <c r="J26" s="1075">
        <v>101</v>
      </c>
      <c r="K26" s="1071">
        <v>413</v>
      </c>
      <c r="L26" s="1071">
        <v>433</v>
      </c>
    </row>
    <row r="27" spans="1:12" ht="15" customHeight="1" x14ac:dyDescent="0.25">
      <c r="A27" s="1155" t="s">
        <v>483</v>
      </c>
      <c r="B27" s="1142">
        <v>69</v>
      </c>
      <c r="C27" s="1070">
        <v>353</v>
      </c>
      <c r="D27" s="1071">
        <v>92</v>
      </c>
      <c r="E27" s="1071">
        <v>18</v>
      </c>
      <c r="F27" s="1143">
        <v>-115</v>
      </c>
      <c r="G27" s="1144">
        <v>-354</v>
      </c>
      <c r="H27" s="1071">
        <v>112</v>
      </c>
      <c r="I27" s="1071">
        <v>178</v>
      </c>
      <c r="J27" s="1075">
        <v>139</v>
      </c>
      <c r="K27" s="1071">
        <v>348</v>
      </c>
      <c r="L27" s="1071">
        <v>75</v>
      </c>
    </row>
    <row r="28" spans="1:12" ht="15" customHeight="1" x14ac:dyDescent="0.25">
      <c r="A28" s="1155" t="s">
        <v>484</v>
      </c>
      <c r="B28" s="1142">
        <v>659</v>
      </c>
      <c r="C28" s="1070">
        <v>653</v>
      </c>
      <c r="D28" s="1071">
        <v>579</v>
      </c>
      <c r="E28" s="1071">
        <v>575</v>
      </c>
      <c r="F28" s="1143">
        <v>663</v>
      </c>
      <c r="G28" s="1144">
        <v>249</v>
      </c>
      <c r="H28" s="1071">
        <v>536</v>
      </c>
      <c r="I28" s="1071">
        <v>737</v>
      </c>
      <c r="J28" s="1075">
        <v>851</v>
      </c>
      <c r="K28" s="1071">
        <v>2470</v>
      </c>
      <c r="L28" s="1071">
        <v>2373</v>
      </c>
    </row>
    <row r="29" spans="1:12" ht="15" customHeight="1" x14ac:dyDescent="0.25">
      <c r="A29" s="1155"/>
      <c r="B29" s="1147"/>
      <c r="C29" s="1148"/>
      <c r="D29" s="1149"/>
      <c r="E29" s="1149"/>
      <c r="F29" s="1150"/>
      <c r="G29" s="1151"/>
      <c r="H29" s="1149"/>
      <c r="I29" s="1149"/>
      <c r="J29" s="1152"/>
      <c r="K29" s="1149"/>
      <c r="L29" s="1149"/>
    </row>
    <row r="30" spans="1:12" ht="15" customHeight="1" x14ac:dyDescent="0.25">
      <c r="A30" s="1146" t="s">
        <v>485</v>
      </c>
      <c r="B30" s="1142">
        <v>3660</v>
      </c>
      <c r="C30" s="1070">
        <v>3606</v>
      </c>
      <c r="D30" s="1071">
        <v>3494</v>
      </c>
      <c r="E30" s="1071">
        <v>3453</v>
      </c>
      <c r="F30" s="1143">
        <v>3399</v>
      </c>
      <c r="G30" s="1144">
        <v>3004</v>
      </c>
      <c r="H30" s="1071">
        <v>3123</v>
      </c>
      <c r="I30" s="1071">
        <v>3469</v>
      </c>
      <c r="J30" s="1075">
        <v>3705</v>
      </c>
      <c r="K30" s="1071">
        <v>13952</v>
      </c>
      <c r="L30" s="1071">
        <v>13301</v>
      </c>
    </row>
    <row r="31" spans="1:12" ht="15" customHeight="1" x14ac:dyDescent="0.25">
      <c r="A31" s="1146"/>
      <c r="B31" s="1147"/>
      <c r="C31" s="1148"/>
      <c r="D31" s="1149"/>
      <c r="E31" s="1149"/>
      <c r="F31" s="1150"/>
      <c r="G31" s="1151"/>
      <c r="H31" s="1149"/>
      <c r="I31" s="1149"/>
      <c r="J31" s="1152"/>
      <c r="K31" s="1149"/>
      <c r="L31" s="1149"/>
    </row>
    <row r="32" spans="1:12" ht="15" customHeight="1" x14ac:dyDescent="0.25">
      <c r="A32" s="1146" t="s">
        <v>486</v>
      </c>
      <c r="B32" s="1147"/>
      <c r="C32" s="1148"/>
      <c r="D32" s="1149"/>
      <c r="E32" s="1149"/>
      <c r="F32" s="1150"/>
      <c r="G32" s="1151"/>
      <c r="H32" s="1149"/>
      <c r="I32" s="1149"/>
      <c r="J32" s="1152"/>
      <c r="K32" s="1149"/>
      <c r="L32" s="1149"/>
    </row>
    <row r="33" spans="1:12" ht="15" customHeight="1" x14ac:dyDescent="0.25">
      <c r="A33" s="1156" t="s">
        <v>487</v>
      </c>
      <c r="B33" s="1142">
        <v>0</v>
      </c>
      <c r="C33" s="1070">
        <v>-367</v>
      </c>
      <c r="D33" s="1071">
        <v>0</v>
      </c>
      <c r="E33" s="1071">
        <v>0</v>
      </c>
      <c r="F33" s="1143">
        <v>0</v>
      </c>
      <c r="G33" s="1144">
        <v>361</v>
      </c>
      <c r="H33" s="1071">
        <v>0</v>
      </c>
      <c r="I33" s="1071">
        <v>0</v>
      </c>
      <c r="J33" s="1075">
        <v>0</v>
      </c>
      <c r="K33" s="1071">
        <v>-367</v>
      </c>
      <c r="L33" s="1071">
        <v>361</v>
      </c>
    </row>
    <row r="34" spans="1:12" ht="15" customHeight="1" x14ac:dyDescent="0.25">
      <c r="A34" s="1157" t="s">
        <v>488</v>
      </c>
      <c r="B34" s="1119">
        <v>3660</v>
      </c>
      <c r="C34" s="1090">
        <v>3239</v>
      </c>
      <c r="D34" s="1091">
        <v>3494</v>
      </c>
      <c r="E34" s="1091">
        <v>3453</v>
      </c>
      <c r="F34" s="1158">
        <v>3399</v>
      </c>
      <c r="G34" s="1159">
        <v>3365</v>
      </c>
      <c r="H34" s="1091">
        <v>3123</v>
      </c>
      <c r="I34" s="1091">
        <v>3469</v>
      </c>
      <c r="J34" s="1094">
        <v>3705</v>
      </c>
      <c r="K34" s="1091">
        <v>13585</v>
      </c>
      <c r="L34" s="1091">
        <v>13662</v>
      </c>
    </row>
    <row r="35" spans="1:12" ht="15" customHeight="1" x14ac:dyDescent="0.35">
      <c r="A35" s="1160"/>
      <c r="B35" s="1160"/>
      <c r="C35" s="1160"/>
      <c r="D35" s="1160"/>
      <c r="E35" s="1160"/>
      <c r="F35" s="1160"/>
      <c r="G35" s="1160"/>
      <c r="H35" s="1160"/>
      <c r="I35" s="1160"/>
      <c r="J35" s="1160"/>
      <c r="K35" s="1160"/>
      <c r="L35" s="1160"/>
    </row>
    <row r="36" spans="1:12" ht="22.5" customHeight="1" x14ac:dyDescent="0.25">
      <c r="A36" s="2705" t="s">
        <v>294</v>
      </c>
      <c r="B36" s="2705" t="s">
        <v>15</v>
      </c>
      <c r="C36" s="2705" t="s">
        <v>15</v>
      </c>
      <c r="D36" s="2705" t="s">
        <v>15</v>
      </c>
      <c r="E36" s="2705" t="s">
        <v>15</v>
      </c>
      <c r="F36" s="2705" t="s">
        <v>15</v>
      </c>
      <c r="G36" s="2705" t="s">
        <v>15</v>
      </c>
      <c r="H36" s="2705" t="s">
        <v>15</v>
      </c>
      <c r="I36" s="2705" t="s">
        <v>15</v>
      </c>
      <c r="J36" s="2705" t="s">
        <v>15</v>
      </c>
      <c r="K36" s="2705" t="s">
        <v>15</v>
      </c>
      <c r="L36" s="2705" t="s">
        <v>15</v>
      </c>
    </row>
    <row r="37" spans="1:12" ht="12" customHeight="1" x14ac:dyDescent="0.25">
      <c r="A37" s="2632" t="s">
        <v>489</v>
      </c>
      <c r="B37" s="2632" t="s">
        <v>15</v>
      </c>
      <c r="C37" s="2632" t="s">
        <v>15</v>
      </c>
      <c r="D37" s="2632" t="s">
        <v>15</v>
      </c>
      <c r="E37" s="2632" t="s">
        <v>15</v>
      </c>
      <c r="F37" s="2632" t="s">
        <v>15</v>
      </c>
      <c r="G37" s="2632" t="s">
        <v>15</v>
      </c>
      <c r="H37" s="2632" t="s">
        <v>15</v>
      </c>
      <c r="I37" s="2632" t="s">
        <v>15</v>
      </c>
      <c r="J37" s="2632" t="s">
        <v>15</v>
      </c>
      <c r="K37" s="2632" t="s">
        <v>15</v>
      </c>
      <c r="L37" s="2632" t="s">
        <v>15</v>
      </c>
    </row>
  </sheetData>
  <mergeCells count="6">
    <mergeCell ref="A37:L37"/>
    <mergeCell ref="A2:L2"/>
    <mergeCell ref="C3:F3"/>
    <mergeCell ref="G3:J3"/>
    <mergeCell ref="K3:L3"/>
    <mergeCell ref="A36:L36"/>
  </mergeCells>
  <hyperlinks>
    <hyperlink ref="A1" location="ToC!A2" display="Back to Table of Contents" xr:uid="{A09C3DBA-57E9-4912-9ACD-62119B8B34B1}"/>
  </hyperlinks>
  <pageMargins left="0.5" right="0.5" top="0.5" bottom="0.5" header="0.25" footer="0.25"/>
  <pageSetup scale="86" orientation="landscape" r:id="rId1"/>
  <headerFooter>
    <oddFooter>&amp;L&amp;G&amp;C&amp;"Scotia,Regular"&amp;9Supplementary Financial Information (SFI)&amp;R10&amp;"Scotia,Regular"&amp;7</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961B-1987-4DD0-B07C-4743DE6DFCD6}">
  <sheetPr>
    <pageSetUpPr fitToPage="1"/>
  </sheetPr>
  <dimension ref="A1:L40"/>
  <sheetViews>
    <sheetView showGridLines="0" zoomScaleNormal="100" workbookViewId="0"/>
  </sheetViews>
  <sheetFormatPr defaultRowHeight="12.5" x14ac:dyDescent="0.25"/>
  <cols>
    <col min="1" max="1" width="55.7265625" style="22" customWidth="1"/>
    <col min="2" max="12" width="8.26953125" style="22" customWidth="1"/>
    <col min="13" max="16384" width="8.7265625" style="22"/>
  </cols>
  <sheetData>
    <row r="1" spans="1:12" ht="20" customHeight="1" x14ac:dyDescent="0.25">
      <c r="A1" s="21" t="s">
        <v>13</v>
      </c>
    </row>
    <row r="2" spans="1:12" ht="24.65" customHeight="1" x14ac:dyDescent="0.25">
      <c r="A2" s="2706" t="s">
        <v>490</v>
      </c>
      <c r="B2" s="2706" t="s">
        <v>15</v>
      </c>
      <c r="C2" s="2706" t="s">
        <v>15</v>
      </c>
      <c r="D2" s="2706" t="s">
        <v>15</v>
      </c>
      <c r="E2" s="2706" t="s">
        <v>15</v>
      </c>
      <c r="F2" s="2706" t="s">
        <v>15</v>
      </c>
      <c r="G2" s="2706" t="s">
        <v>15</v>
      </c>
      <c r="H2" s="2706" t="s">
        <v>15</v>
      </c>
      <c r="I2" s="2706" t="s">
        <v>15</v>
      </c>
      <c r="J2" s="2706" t="s">
        <v>15</v>
      </c>
      <c r="K2" s="2706" t="s">
        <v>15</v>
      </c>
      <c r="L2" s="2706" t="s">
        <v>15</v>
      </c>
    </row>
    <row r="3" spans="1:12" ht="15" customHeight="1" x14ac:dyDescent="0.25">
      <c r="A3" s="1161"/>
      <c r="B3" s="1162" t="s">
        <v>174</v>
      </c>
      <c r="C3" s="2707">
        <v>2023</v>
      </c>
      <c r="D3" s="2708" t="s">
        <v>15</v>
      </c>
      <c r="E3" s="2708" t="s">
        <v>15</v>
      </c>
      <c r="F3" s="2703" t="s">
        <v>15</v>
      </c>
      <c r="G3" s="2707">
        <v>2022</v>
      </c>
      <c r="H3" s="2708" t="s">
        <v>15</v>
      </c>
      <c r="I3" s="2708" t="s">
        <v>15</v>
      </c>
      <c r="J3" s="2709" t="s">
        <v>15</v>
      </c>
      <c r="K3" s="2708" t="s">
        <v>175</v>
      </c>
      <c r="L3" s="2708" t="s">
        <v>15</v>
      </c>
    </row>
    <row r="4" spans="1:12" ht="15" customHeight="1" x14ac:dyDescent="0.25">
      <c r="A4" s="1163" t="s">
        <v>272</v>
      </c>
      <c r="B4" s="1164" t="s">
        <v>177</v>
      </c>
      <c r="C4" s="1165" t="s">
        <v>178</v>
      </c>
      <c r="D4" s="1166" t="s">
        <v>179</v>
      </c>
      <c r="E4" s="1166" t="s">
        <v>180</v>
      </c>
      <c r="F4" s="289" t="s">
        <v>181</v>
      </c>
      <c r="G4" s="1167" t="s">
        <v>178</v>
      </c>
      <c r="H4" s="1166" t="s">
        <v>179</v>
      </c>
      <c r="I4" s="1166" t="s">
        <v>180</v>
      </c>
      <c r="J4" s="1168" t="s">
        <v>181</v>
      </c>
      <c r="K4" s="1169">
        <v>2023</v>
      </c>
      <c r="L4" s="1169">
        <v>2022</v>
      </c>
    </row>
    <row r="5" spans="1:12" ht="15" customHeight="1" x14ac:dyDescent="0.25">
      <c r="A5" s="1170" t="s">
        <v>491</v>
      </c>
      <c r="B5" s="1164"/>
      <c r="C5" s="1171"/>
      <c r="D5" s="1172"/>
      <c r="E5" s="1172"/>
      <c r="F5" s="1173"/>
      <c r="G5" s="1174"/>
      <c r="H5" s="1175"/>
      <c r="I5" s="1175"/>
      <c r="J5" s="1176"/>
      <c r="K5" s="1175"/>
      <c r="L5" s="1175"/>
    </row>
    <row r="6" spans="1:12" ht="15" customHeight="1" x14ac:dyDescent="0.25">
      <c r="A6" s="1177" t="s">
        <v>492</v>
      </c>
      <c r="B6" s="1178">
        <v>-75</v>
      </c>
      <c r="C6" s="1179">
        <v>-69</v>
      </c>
      <c r="D6" s="1180">
        <v>-37</v>
      </c>
      <c r="E6" s="1180">
        <v>-92</v>
      </c>
      <c r="F6" s="1139">
        <v>-62</v>
      </c>
      <c r="G6" s="1181">
        <v>-38</v>
      </c>
      <c r="H6" s="1180">
        <v>-53</v>
      </c>
      <c r="I6" s="1180">
        <v>-31</v>
      </c>
      <c r="J6" s="1182">
        <v>10</v>
      </c>
      <c r="K6" s="1180">
        <v>-260</v>
      </c>
      <c r="L6" s="1180">
        <v>-112</v>
      </c>
    </row>
    <row r="7" spans="1:12" ht="15" customHeight="1" x14ac:dyDescent="0.25">
      <c r="A7" s="1183" t="s">
        <v>276</v>
      </c>
      <c r="B7" s="1184"/>
      <c r="C7" s="1185"/>
      <c r="D7" s="1186"/>
      <c r="E7" s="1186"/>
      <c r="F7" s="1143"/>
      <c r="G7" s="1187"/>
      <c r="H7" s="1186"/>
      <c r="I7" s="1186"/>
      <c r="J7" s="1188"/>
      <c r="K7" s="1186"/>
      <c r="L7" s="1186"/>
    </row>
    <row r="8" spans="1:12" ht="15" customHeight="1" x14ac:dyDescent="0.25">
      <c r="A8" s="1189" t="s">
        <v>480</v>
      </c>
      <c r="B8" s="1184">
        <v>514</v>
      </c>
      <c r="C8" s="1185">
        <v>305</v>
      </c>
      <c r="D8" s="1186">
        <v>470</v>
      </c>
      <c r="E8" s="1186">
        <v>498</v>
      </c>
      <c r="F8" s="1143">
        <v>744</v>
      </c>
      <c r="G8" s="1187">
        <v>505</v>
      </c>
      <c r="H8" s="1186">
        <v>392</v>
      </c>
      <c r="I8" s="1186">
        <v>535</v>
      </c>
      <c r="J8" s="1188">
        <v>692</v>
      </c>
      <c r="K8" s="1186">
        <v>2017</v>
      </c>
      <c r="L8" s="1186">
        <v>2124</v>
      </c>
    </row>
    <row r="9" spans="1:12" ht="15" customHeight="1" x14ac:dyDescent="0.25">
      <c r="A9" s="1189" t="s">
        <v>493</v>
      </c>
      <c r="B9" s="1184">
        <v>135</v>
      </c>
      <c r="C9" s="1185">
        <v>173</v>
      </c>
      <c r="D9" s="1186">
        <v>141</v>
      </c>
      <c r="E9" s="1186">
        <v>149</v>
      </c>
      <c r="F9" s="1143">
        <v>40</v>
      </c>
      <c r="G9" s="1187">
        <v>80</v>
      </c>
      <c r="H9" s="1186">
        <v>23</v>
      </c>
      <c r="I9" s="1186">
        <v>22</v>
      </c>
      <c r="J9" s="1188">
        <v>33</v>
      </c>
      <c r="K9" s="1186">
        <v>503</v>
      </c>
      <c r="L9" s="1186">
        <v>158</v>
      </c>
    </row>
    <row r="10" spans="1:12" ht="15" customHeight="1" x14ac:dyDescent="0.25">
      <c r="A10" s="1183" t="s">
        <v>494</v>
      </c>
      <c r="B10" s="1184">
        <v>649</v>
      </c>
      <c r="C10" s="1185">
        <v>478</v>
      </c>
      <c r="D10" s="1186">
        <v>611</v>
      </c>
      <c r="E10" s="1186">
        <v>647</v>
      </c>
      <c r="F10" s="1143">
        <v>784</v>
      </c>
      <c r="G10" s="1187">
        <v>585</v>
      </c>
      <c r="H10" s="1186">
        <v>415</v>
      </c>
      <c r="I10" s="1186">
        <v>557</v>
      </c>
      <c r="J10" s="1188">
        <v>725</v>
      </c>
      <c r="K10" s="1186">
        <v>2520</v>
      </c>
      <c r="L10" s="1186">
        <v>2282</v>
      </c>
    </row>
    <row r="11" spans="1:12" ht="15" customHeight="1" x14ac:dyDescent="0.25">
      <c r="A11" s="1190" t="s">
        <v>495</v>
      </c>
      <c r="B11" s="1184">
        <v>574</v>
      </c>
      <c r="C11" s="1185">
        <v>409</v>
      </c>
      <c r="D11" s="1186">
        <v>574</v>
      </c>
      <c r="E11" s="1186">
        <v>555</v>
      </c>
      <c r="F11" s="1143">
        <v>722</v>
      </c>
      <c r="G11" s="1187">
        <v>547</v>
      </c>
      <c r="H11" s="1186">
        <v>362</v>
      </c>
      <c r="I11" s="1186">
        <v>526</v>
      </c>
      <c r="J11" s="1188">
        <v>735</v>
      </c>
      <c r="K11" s="1186">
        <v>2260</v>
      </c>
      <c r="L11" s="1186">
        <v>2170</v>
      </c>
    </row>
    <row r="12" spans="1:12" ht="15" customHeight="1" x14ac:dyDescent="0.25">
      <c r="A12" s="1190"/>
      <c r="B12" s="1184"/>
      <c r="C12" s="1191"/>
      <c r="D12" s="1192"/>
      <c r="E12" s="1192"/>
      <c r="F12" s="1193"/>
      <c r="G12" s="1194"/>
      <c r="H12" s="1192"/>
      <c r="I12" s="1192"/>
      <c r="J12" s="1195"/>
      <c r="K12" s="1192"/>
      <c r="L12" s="1192"/>
    </row>
    <row r="13" spans="1:12" ht="15" customHeight="1" x14ac:dyDescent="0.25">
      <c r="A13" s="1190" t="s">
        <v>496</v>
      </c>
      <c r="B13" s="1184"/>
      <c r="C13" s="1191"/>
      <c r="D13" s="1192"/>
      <c r="E13" s="1192"/>
      <c r="F13" s="1193"/>
      <c r="G13" s="1194"/>
      <c r="H13" s="1192"/>
      <c r="I13" s="1192"/>
      <c r="J13" s="1195"/>
      <c r="K13" s="1192"/>
      <c r="L13" s="1192"/>
    </row>
    <row r="14" spans="1:12" ht="15" customHeight="1" x14ac:dyDescent="0.25">
      <c r="A14" s="1189" t="s">
        <v>425</v>
      </c>
      <c r="B14" s="1184">
        <v>190</v>
      </c>
      <c r="C14" s="1185">
        <v>144</v>
      </c>
      <c r="D14" s="1186">
        <v>191</v>
      </c>
      <c r="E14" s="1186">
        <v>160</v>
      </c>
      <c r="F14" s="1143">
        <v>272</v>
      </c>
      <c r="G14" s="1187">
        <v>133</v>
      </c>
      <c r="H14" s="1186">
        <v>118</v>
      </c>
      <c r="I14" s="1186">
        <v>112</v>
      </c>
      <c r="J14" s="1188">
        <v>243</v>
      </c>
      <c r="K14" s="1186">
        <v>767</v>
      </c>
      <c r="L14" s="1186">
        <v>606</v>
      </c>
    </row>
    <row r="15" spans="1:12" ht="15" customHeight="1" x14ac:dyDescent="0.25">
      <c r="A15" s="1189" t="s">
        <v>426</v>
      </c>
      <c r="B15" s="1184">
        <v>222</v>
      </c>
      <c r="C15" s="1185">
        <v>231</v>
      </c>
      <c r="D15" s="1186">
        <v>248</v>
      </c>
      <c r="E15" s="1186">
        <v>178</v>
      </c>
      <c r="F15" s="1143">
        <v>205</v>
      </c>
      <c r="G15" s="1187">
        <v>150</v>
      </c>
      <c r="H15" s="1186">
        <v>179</v>
      </c>
      <c r="I15" s="1186">
        <v>209</v>
      </c>
      <c r="J15" s="1188">
        <v>291</v>
      </c>
      <c r="K15" s="1186">
        <v>862</v>
      </c>
      <c r="L15" s="1186">
        <v>829</v>
      </c>
    </row>
    <row r="16" spans="1:12" ht="15" customHeight="1" x14ac:dyDescent="0.25">
      <c r="A16" s="1189" t="s">
        <v>497</v>
      </c>
      <c r="B16" s="1184">
        <v>162</v>
      </c>
      <c r="C16" s="1185">
        <v>34</v>
      </c>
      <c r="D16" s="1186">
        <v>135</v>
      </c>
      <c r="E16" s="1186">
        <v>217</v>
      </c>
      <c r="F16" s="1143">
        <v>245</v>
      </c>
      <c r="G16" s="1187">
        <v>264</v>
      </c>
      <c r="H16" s="1186">
        <v>65</v>
      </c>
      <c r="I16" s="1186">
        <v>205</v>
      </c>
      <c r="J16" s="1188">
        <v>201</v>
      </c>
      <c r="K16" s="1186">
        <v>631</v>
      </c>
      <c r="L16" s="1186">
        <v>735</v>
      </c>
    </row>
    <row r="17" spans="1:12" ht="15" customHeight="1" x14ac:dyDescent="0.25">
      <c r="A17" s="1190" t="s">
        <v>496</v>
      </c>
      <c r="B17" s="1184">
        <v>574</v>
      </c>
      <c r="C17" s="1185">
        <v>409</v>
      </c>
      <c r="D17" s="1186">
        <v>574</v>
      </c>
      <c r="E17" s="1186">
        <v>555</v>
      </c>
      <c r="F17" s="1143">
        <v>722</v>
      </c>
      <c r="G17" s="1187">
        <v>547</v>
      </c>
      <c r="H17" s="1186">
        <v>362</v>
      </c>
      <c r="I17" s="1186">
        <v>526</v>
      </c>
      <c r="J17" s="1188">
        <v>735</v>
      </c>
      <c r="K17" s="1186">
        <v>2260</v>
      </c>
      <c r="L17" s="1186">
        <v>2170</v>
      </c>
    </row>
    <row r="18" spans="1:12" ht="15" customHeight="1" x14ac:dyDescent="0.25">
      <c r="A18" s="1183" t="s">
        <v>498</v>
      </c>
      <c r="B18" s="1184">
        <v>41</v>
      </c>
      <c r="C18" s="1185">
        <v>108</v>
      </c>
      <c r="D18" s="1186">
        <v>110</v>
      </c>
      <c r="E18" s="1186">
        <v>109</v>
      </c>
      <c r="F18" s="1143">
        <v>110</v>
      </c>
      <c r="G18" s="1187">
        <v>87</v>
      </c>
      <c r="H18" s="1186">
        <v>81</v>
      </c>
      <c r="I18" s="1186">
        <v>82</v>
      </c>
      <c r="J18" s="1196">
        <v>83</v>
      </c>
      <c r="K18" s="1186">
        <v>437</v>
      </c>
      <c r="L18" s="1186">
        <v>333</v>
      </c>
    </row>
    <row r="19" spans="1:12" ht="15" customHeight="1" x14ac:dyDescent="0.25">
      <c r="A19" s="1190" t="s">
        <v>499</v>
      </c>
      <c r="B19" s="1184">
        <v>533</v>
      </c>
      <c r="C19" s="1185">
        <v>301</v>
      </c>
      <c r="D19" s="1186">
        <v>464</v>
      </c>
      <c r="E19" s="1186">
        <v>446</v>
      </c>
      <c r="F19" s="1143">
        <v>612</v>
      </c>
      <c r="G19" s="1187">
        <v>460</v>
      </c>
      <c r="H19" s="1186">
        <v>281</v>
      </c>
      <c r="I19" s="1186">
        <v>444</v>
      </c>
      <c r="J19" s="1196">
        <v>652</v>
      </c>
      <c r="K19" s="1186">
        <v>1823</v>
      </c>
      <c r="L19" s="1186">
        <v>1837</v>
      </c>
    </row>
    <row r="20" spans="1:12" ht="15" customHeight="1" x14ac:dyDescent="0.25">
      <c r="A20" s="1197"/>
      <c r="B20" s="1198"/>
      <c r="C20" s="1199"/>
      <c r="D20" s="1200"/>
      <c r="E20" s="1201"/>
      <c r="F20" s="1202"/>
      <c r="G20" s="1203"/>
      <c r="H20" s="1201"/>
      <c r="I20" s="1201"/>
      <c r="J20" s="1202"/>
      <c r="K20" s="1201"/>
      <c r="L20" s="1201"/>
    </row>
    <row r="21" spans="1:12" ht="15" customHeight="1" x14ac:dyDescent="0.25">
      <c r="A21" s="1204" t="s">
        <v>500</v>
      </c>
      <c r="B21" s="1205"/>
      <c r="C21" s="1206"/>
      <c r="D21" s="1207"/>
      <c r="E21" s="1207"/>
      <c r="F21" s="1208"/>
      <c r="G21" s="1209"/>
      <c r="H21" s="1207"/>
      <c r="I21" s="1207"/>
      <c r="J21" s="1210"/>
      <c r="K21" s="1211"/>
      <c r="L21" s="1211"/>
    </row>
    <row r="22" spans="1:12" ht="15" customHeight="1" x14ac:dyDescent="0.25">
      <c r="A22" s="1212" t="s">
        <v>501</v>
      </c>
      <c r="B22" s="1213">
        <v>214.4</v>
      </c>
      <c r="C22" s="1214">
        <v>198.3</v>
      </c>
      <c r="D22" s="1215">
        <v>208.2</v>
      </c>
      <c r="E22" s="1215">
        <v>203.6</v>
      </c>
      <c r="F22" s="1216">
        <v>202.7</v>
      </c>
      <c r="G22" s="1214">
        <v>192.4</v>
      </c>
      <c r="H22" s="1215">
        <v>195.6</v>
      </c>
      <c r="I22" s="1215">
        <v>200.8</v>
      </c>
      <c r="J22" s="1216">
        <v>206.8</v>
      </c>
      <c r="K22" s="1217"/>
      <c r="L22" s="1217"/>
    </row>
    <row r="23" spans="1:12" ht="15" customHeight="1" x14ac:dyDescent="0.25">
      <c r="A23" s="1189" t="s">
        <v>502</v>
      </c>
      <c r="B23" s="1218">
        <v>191.7</v>
      </c>
      <c r="C23" s="1219">
        <v>180.5</v>
      </c>
      <c r="D23" s="1220">
        <v>179.5</v>
      </c>
      <c r="E23" s="1220">
        <v>180</v>
      </c>
      <c r="F23" s="1221">
        <v>169.6</v>
      </c>
      <c r="G23" s="1222">
        <v>162.69999999999999</v>
      </c>
      <c r="H23" s="1220">
        <v>147.5</v>
      </c>
      <c r="I23" s="1220">
        <v>147.19999999999999</v>
      </c>
      <c r="J23" s="1223">
        <v>140.9</v>
      </c>
      <c r="K23" s="1224"/>
      <c r="L23" s="1224"/>
    </row>
    <row r="24" spans="1:12" ht="15" customHeight="1" x14ac:dyDescent="0.25">
      <c r="A24" s="1183" t="s">
        <v>503</v>
      </c>
      <c r="B24" s="1218">
        <v>406.1</v>
      </c>
      <c r="C24" s="1219">
        <v>378.8</v>
      </c>
      <c r="D24" s="1220">
        <v>387.7</v>
      </c>
      <c r="E24" s="1220">
        <v>383.6</v>
      </c>
      <c r="F24" s="1221">
        <v>372.3</v>
      </c>
      <c r="G24" s="1222">
        <v>355.1</v>
      </c>
      <c r="H24" s="1220">
        <v>343.1</v>
      </c>
      <c r="I24" s="1220">
        <v>348</v>
      </c>
      <c r="J24" s="1223">
        <v>347.7</v>
      </c>
      <c r="K24" s="1225"/>
      <c r="L24" s="1225"/>
    </row>
    <row r="25" spans="1:12" ht="15" customHeight="1" x14ac:dyDescent="0.25">
      <c r="A25" s="1183" t="s">
        <v>504</v>
      </c>
      <c r="B25" s="1218">
        <v>214.5</v>
      </c>
      <c r="C25" s="1219">
        <v>201.5</v>
      </c>
      <c r="D25" s="1220">
        <v>211.4</v>
      </c>
      <c r="E25" s="1220">
        <v>210.1</v>
      </c>
      <c r="F25" s="1221">
        <v>205.6</v>
      </c>
      <c r="G25" s="1222">
        <v>198.8</v>
      </c>
      <c r="H25" s="1220">
        <v>206.6</v>
      </c>
      <c r="I25" s="1220">
        <v>212.6</v>
      </c>
      <c r="J25" s="1223">
        <v>224.2</v>
      </c>
      <c r="K25" s="1224"/>
      <c r="L25" s="1224"/>
    </row>
    <row r="26" spans="1:12" ht="15" customHeight="1" x14ac:dyDescent="0.25">
      <c r="A26" s="1183" t="s">
        <v>505</v>
      </c>
      <c r="B26" s="1218">
        <v>95.3</v>
      </c>
      <c r="C26" s="1219">
        <v>93.3</v>
      </c>
      <c r="D26" s="1220">
        <v>91.7</v>
      </c>
      <c r="E26" s="1220">
        <v>90.5</v>
      </c>
      <c r="F26" s="1221">
        <v>86.8</v>
      </c>
      <c r="G26" s="1222">
        <v>87.7</v>
      </c>
      <c r="H26" s="1220">
        <v>80.400000000000006</v>
      </c>
      <c r="I26" s="1220">
        <v>79.599999999999994</v>
      </c>
      <c r="J26" s="1223">
        <v>79.3</v>
      </c>
      <c r="K26" s="1224"/>
      <c r="L26" s="1224"/>
    </row>
    <row r="27" spans="1:12" ht="15" customHeight="1" x14ac:dyDescent="0.25">
      <c r="A27" s="1190" t="s">
        <v>506</v>
      </c>
      <c r="B27" s="1218">
        <v>715.9</v>
      </c>
      <c r="C27" s="1219">
        <v>673.6</v>
      </c>
      <c r="D27" s="1220">
        <v>690.8</v>
      </c>
      <c r="E27" s="1220">
        <v>684.2</v>
      </c>
      <c r="F27" s="1221">
        <v>664.7</v>
      </c>
      <c r="G27" s="1222">
        <v>641.6</v>
      </c>
      <c r="H27" s="1220">
        <v>630.1</v>
      </c>
      <c r="I27" s="1220">
        <v>640.20000000000005</v>
      </c>
      <c r="J27" s="1223">
        <v>651.20000000000005</v>
      </c>
      <c r="K27" s="1224"/>
      <c r="L27" s="1224"/>
    </row>
    <row r="28" spans="1:12" ht="15" customHeight="1" x14ac:dyDescent="0.25">
      <c r="A28" s="1197"/>
      <c r="B28" s="1226"/>
      <c r="C28" s="1227"/>
      <c r="D28" s="1228"/>
      <c r="E28" s="1228"/>
      <c r="F28" s="1229"/>
      <c r="G28" s="1227"/>
      <c r="H28" s="1228"/>
      <c r="I28" s="1228"/>
      <c r="J28" s="1229"/>
      <c r="K28" s="1201"/>
      <c r="L28" s="1201"/>
    </row>
    <row r="29" spans="1:12" ht="15" customHeight="1" x14ac:dyDescent="0.25">
      <c r="A29" s="1204" t="s">
        <v>507</v>
      </c>
      <c r="B29" s="1230"/>
      <c r="C29" s="1206"/>
      <c r="D29" s="1207"/>
      <c r="E29" s="1207"/>
      <c r="F29" s="1208"/>
      <c r="G29" s="1209"/>
      <c r="H29" s="1207"/>
      <c r="I29" s="1207"/>
      <c r="J29" s="1210"/>
      <c r="K29" s="1211"/>
      <c r="L29" s="1211"/>
    </row>
    <row r="30" spans="1:12" ht="15" customHeight="1" x14ac:dyDescent="0.25">
      <c r="A30" s="1231" t="s">
        <v>503</v>
      </c>
      <c r="B30" s="1213">
        <v>86.8</v>
      </c>
      <c r="C30" s="1214">
        <v>79.8</v>
      </c>
      <c r="D30" s="1215">
        <v>82.5</v>
      </c>
      <c r="E30" s="1215">
        <v>81.900000000000006</v>
      </c>
      <c r="F30" s="1216">
        <v>80.2</v>
      </c>
      <c r="G30" s="1214">
        <v>76.7</v>
      </c>
      <c r="H30" s="1215">
        <v>77</v>
      </c>
      <c r="I30" s="1215">
        <v>77.3</v>
      </c>
      <c r="J30" s="1216">
        <v>78.8</v>
      </c>
      <c r="K30" s="1217"/>
      <c r="L30" s="1217"/>
    </row>
    <row r="31" spans="1:12" ht="15" customHeight="1" x14ac:dyDescent="0.25">
      <c r="A31" s="1183" t="s">
        <v>504</v>
      </c>
      <c r="B31" s="1218">
        <v>198.3</v>
      </c>
      <c r="C31" s="1219">
        <v>186.2</v>
      </c>
      <c r="D31" s="1220">
        <v>195.5</v>
      </c>
      <c r="E31" s="1220">
        <v>194.2</v>
      </c>
      <c r="F31" s="1221">
        <v>190.1</v>
      </c>
      <c r="G31" s="1222">
        <v>184.1</v>
      </c>
      <c r="H31" s="1220">
        <v>191</v>
      </c>
      <c r="I31" s="1220">
        <v>195</v>
      </c>
      <c r="J31" s="1223">
        <v>205.6</v>
      </c>
      <c r="K31" s="1224"/>
      <c r="L31" s="1224"/>
    </row>
    <row r="32" spans="1:12" ht="15" customHeight="1" x14ac:dyDescent="0.25">
      <c r="A32" s="1183" t="s">
        <v>505</v>
      </c>
      <c r="B32" s="1218">
        <v>54.5</v>
      </c>
      <c r="C32" s="1219">
        <v>50.6</v>
      </c>
      <c r="D32" s="1220">
        <v>53.3</v>
      </c>
      <c r="E32" s="1220">
        <v>53.4</v>
      </c>
      <c r="F32" s="1221">
        <v>52.1</v>
      </c>
      <c r="G32" s="1222">
        <v>50.3</v>
      </c>
      <c r="H32" s="1220">
        <v>51.6</v>
      </c>
      <c r="I32" s="1220">
        <v>53.9</v>
      </c>
      <c r="J32" s="1223">
        <v>60.9</v>
      </c>
      <c r="K32" s="1224"/>
      <c r="L32" s="1224"/>
    </row>
    <row r="33" spans="1:12" ht="15" customHeight="1" x14ac:dyDescent="0.25">
      <c r="A33" s="1232" t="s">
        <v>506</v>
      </c>
      <c r="B33" s="1233">
        <v>339.6</v>
      </c>
      <c r="C33" s="1234">
        <v>316.60000000000002</v>
      </c>
      <c r="D33" s="1235">
        <v>331.3</v>
      </c>
      <c r="E33" s="1235">
        <v>329.5</v>
      </c>
      <c r="F33" s="1236">
        <v>322.39999999999998</v>
      </c>
      <c r="G33" s="1237">
        <v>311.10000000000002</v>
      </c>
      <c r="H33" s="1235">
        <v>319.60000000000002</v>
      </c>
      <c r="I33" s="1235">
        <v>326.2</v>
      </c>
      <c r="J33" s="1238">
        <v>345.3</v>
      </c>
      <c r="K33" s="1239"/>
      <c r="L33" s="1239"/>
    </row>
    <row r="34" spans="1:12" ht="12" customHeight="1" x14ac:dyDescent="0.25">
      <c r="A34" s="1240"/>
      <c r="B34" s="1241"/>
      <c r="C34" s="1241"/>
      <c r="D34" s="1241"/>
      <c r="E34" s="1241"/>
      <c r="F34" s="1241"/>
      <c r="G34" s="1241"/>
      <c r="H34" s="1241"/>
      <c r="I34" s="1241"/>
      <c r="J34" s="1241"/>
      <c r="K34" s="1241"/>
      <c r="L34" s="1241"/>
    </row>
    <row r="35" spans="1:12" ht="18.649999999999999" customHeight="1" x14ac:dyDescent="0.25">
      <c r="A35" s="2710" t="s">
        <v>508</v>
      </c>
      <c r="B35" s="2711" t="s">
        <v>15</v>
      </c>
      <c r="C35" s="2711" t="s">
        <v>15</v>
      </c>
      <c r="D35" s="2711" t="s">
        <v>15</v>
      </c>
      <c r="E35" s="2711" t="s">
        <v>15</v>
      </c>
      <c r="F35" s="2711" t="s">
        <v>15</v>
      </c>
      <c r="G35" s="2711" t="s">
        <v>15</v>
      </c>
      <c r="H35" s="2711" t="s">
        <v>15</v>
      </c>
      <c r="I35" s="2711" t="s">
        <v>15</v>
      </c>
      <c r="J35" s="2711" t="s">
        <v>15</v>
      </c>
      <c r="K35" s="2711" t="s">
        <v>15</v>
      </c>
      <c r="L35" s="2711" t="s">
        <v>15</v>
      </c>
    </row>
    <row r="36" spans="1:12" ht="10.4" customHeight="1" x14ac:dyDescent="0.25">
      <c r="A36" s="2632" t="s">
        <v>509</v>
      </c>
      <c r="B36" s="2632" t="s">
        <v>15</v>
      </c>
      <c r="C36" s="2632" t="s">
        <v>15</v>
      </c>
      <c r="D36" s="2632" t="s">
        <v>15</v>
      </c>
      <c r="E36" s="2632" t="s">
        <v>15</v>
      </c>
      <c r="F36" s="2632" t="s">
        <v>15</v>
      </c>
      <c r="G36" s="2632" t="s">
        <v>15</v>
      </c>
      <c r="H36" s="2632" t="s">
        <v>15</v>
      </c>
      <c r="I36" s="2632" t="s">
        <v>15</v>
      </c>
      <c r="J36" s="2632" t="s">
        <v>15</v>
      </c>
      <c r="K36" s="2632" t="s">
        <v>15</v>
      </c>
      <c r="L36" s="2632" t="s">
        <v>15</v>
      </c>
    </row>
    <row r="37" spans="1:12" ht="10.4" customHeight="1" x14ac:dyDescent="0.25">
      <c r="A37" s="2632" t="s">
        <v>510</v>
      </c>
      <c r="B37" s="2632" t="s">
        <v>15</v>
      </c>
      <c r="C37" s="2632" t="s">
        <v>15</v>
      </c>
      <c r="D37" s="2632" t="s">
        <v>15</v>
      </c>
      <c r="E37" s="2632" t="s">
        <v>15</v>
      </c>
      <c r="F37" s="2632" t="s">
        <v>15</v>
      </c>
      <c r="G37" s="2632" t="s">
        <v>15</v>
      </c>
      <c r="H37" s="2632" t="s">
        <v>15</v>
      </c>
      <c r="I37" s="2632" t="s">
        <v>15</v>
      </c>
      <c r="J37" s="2632" t="s">
        <v>15</v>
      </c>
      <c r="K37" s="2632" t="s">
        <v>15</v>
      </c>
      <c r="L37" s="2632" t="s">
        <v>15</v>
      </c>
    </row>
    <row r="38" spans="1:12" ht="10.4" customHeight="1" x14ac:dyDescent="0.25">
      <c r="A38" s="2632" t="s">
        <v>511</v>
      </c>
      <c r="B38" s="2632" t="s">
        <v>15</v>
      </c>
      <c r="C38" s="2632" t="s">
        <v>15</v>
      </c>
      <c r="D38" s="2632" t="s">
        <v>15</v>
      </c>
      <c r="E38" s="2632" t="s">
        <v>15</v>
      </c>
      <c r="F38" s="2632" t="s">
        <v>15</v>
      </c>
      <c r="G38" s="2632" t="s">
        <v>15</v>
      </c>
      <c r="H38" s="2632" t="s">
        <v>15</v>
      </c>
      <c r="I38" s="2632" t="s">
        <v>15</v>
      </c>
      <c r="J38" s="2632" t="s">
        <v>15</v>
      </c>
      <c r="K38" s="2632" t="s">
        <v>15</v>
      </c>
      <c r="L38" s="2632" t="s">
        <v>15</v>
      </c>
    </row>
    <row r="39" spans="1:12" ht="10.4" customHeight="1" x14ac:dyDescent="0.25">
      <c r="A39" s="2632" t="s">
        <v>512</v>
      </c>
      <c r="B39" s="2632" t="s">
        <v>15</v>
      </c>
      <c r="C39" s="2632" t="s">
        <v>15</v>
      </c>
      <c r="D39" s="2632" t="s">
        <v>15</v>
      </c>
      <c r="E39" s="2632" t="s">
        <v>15</v>
      </c>
      <c r="F39" s="2632" t="s">
        <v>15</v>
      </c>
      <c r="G39" s="2632" t="s">
        <v>15</v>
      </c>
      <c r="H39" s="2632" t="s">
        <v>15</v>
      </c>
      <c r="I39" s="2632" t="s">
        <v>15</v>
      </c>
      <c r="J39" s="2632" t="s">
        <v>15</v>
      </c>
      <c r="K39" s="2632" t="s">
        <v>15</v>
      </c>
      <c r="L39" s="2632" t="s">
        <v>15</v>
      </c>
    </row>
    <row r="40" spans="1:12" ht="10.4" customHeight="1" x14ac:dyDescent="0.25">
      <c r="A40" s="2632"/>
      <c r="B40" s="2632" t="s">
        <v>15</v>
      </c>
      <c r="C40" s="2632" t="s">
        <v>15</v>
      </c>
      <c r="D40" s="2632" t="s">
        <v>15</v>
      </c>
      <c r="E40" s="2632" t="s">
        <v>15</v>
      </c>
      <c r="F40" s="2632" t="s">
        <v>15</v>
      </c>
      <c r="G40" s="2632" t="s">
        <v>15</v>
      </c>
      <c r="H40" s="2632" t="s">
        <v>15</v>
      </c>
      <c r="I40" s="2632" t="s">
        <v>15</v>
      </c>
      <c r="J40" s="2632" t="s">
        <v>15</v>
      </c>
      <c r="K40" s="2632" t="s">
        <v>15</v>
      </c>
      <c r="L40" s="2632" t="s">
        <v>15</v>
      </c>
    </row>
  </sheetData>
  <mergeCells count="10">
    <mergeCell ref="A37:L37"/>
    <mergeCell ref="A38:L38"/>
    <mergeCell ref="A39:L39"/>
    <mergeCell ref="A40:L40"/>
    <mergeCell ref="A2:L2"/>
    <mergeCell ref="C3:F3"/>
    <mergeCell ref="G3:J3"/>
    <mergeCell ref="K3:L3"/>
    <mergeCell ref="A35:L35"/>
    <mergeCell ref="A36:L36"/>
  </mergeCells>
  <hyperlinks>
    <hyperlink ref="A1" location="ToC!A2" display="Back to Table of Contents" xr:uid="{DF39AEA1-A1C0-46EB-9535-FDFC4CC25275}"/>
  </hyperlinks>
  <pageMargins left="0.5" right="0.5" top="0.5" bottom="0.5" header="0.25" footer="0.25"/>
  <pageSetup scale="86" orientation="landscape" r:id="rId1"/>
  <headerFooter>
    <oddFooter>&amp;L&amp;G&amp;C&amp;"Scotia,Regular"&amp;9Supplementary Financial Information (SFI)&amp;R11&amp;"Scotia,Regular"&amp;7</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0A38-9916-4142-9A3F-FD20E03BCD30}">
  <sheetPr>
    <pageSetUpPr fitToPage="1"/>
  </sheetPr>
  <dimension ref="A1:L56"/>
  <sheetViews>
    <sheetView showGridLines="0" zoomScaleNormal="100" workbookViewId="0"/>
  </sheetViews>
  <sheetFormatPr defaultRowHeight="12.5" x14ac:dyDescent="0.25"/>
  <cols>
    <col min="1" max="1" width="85.7265625" style="22" customWidth="1"/>
    <col min="2" max="11" width="8.7265625" style="22" customWidth="1"/>
    <col min="12" max="12" width="8.54296875" style="22" customWidth="1"/>
    <col min="13" max="16384" width="8.7265625" style="22"/>
  </cols>
  <sheetData>
    <row r="1" spans="1:12" ht="20" customHeight="1" x14ac:dyDescent="0.25">
      <c r="A1" s="21" t="s">
        <v>13</v>
      </c>
    </row>
    <row r="2" spans="1:12" ht="25.5" customHeight="1" x14ac:dyDescent="0.25">
      <c r="A2" s="2713" t="s">
        <v>513</v>
      </c>
      <c r="B2" s="2713" t="s">
        <v>15</v>
      </c>
      <c r="C2" s="2713" t="s">
        <v>15</v>
      </c>
      <c r="D2" s="2713" t="s">
        <v>15</v>
      </c>
      <c r="E2" s="2713" t="s">
        <v>15</v>
      </c>
      <c r="F2" s="2713" t="s">
        <v>15</v>
      </c>
      <c r="G2" s="2713" t="s">
        <v>15</v>
      </c>
      <c r="H2" s="2713" t="s">
        <v>15</v>
      </c>
      <c r="I2" s="2713" t="s">
        <v>15</v>
      </c>
      <c r="J2" s="2713" t="s">
        <v>15</v>
      </c>
      <c r="K2" s="2713" t="s">
        <v>15</v>
      </c>
      <c r="L2" s="2713" t="s">
        <v>15</v>
      </c>
    </row>
    <row r="3" spans="1:12" ht="14.15" customHeight="1" x14ac:dyDescent="0.25">
      <c r="A3" s="1242"/>
      <c r="B3" s="1243" t="s">
        <v>174</v>
      </c>
      <c r="C3" s="2714" t="s">
        <v>346</v>
      </c>
      <c r="D3" s="2715" t="s">
        <v>15</v>
      </c>
      <c r="E3" s="2715" t="s">
        <v>15</v>
      </c>
      <c r="F3" s="2716" t="s">
        <v>15</v>
      </c>
      <c r="G3" s="2714" t="s">
        <v>347</v>
      </c>
      <c r="H3" s="2715" t="s">
        <v>15</v>
      </c>
      <c r="I3" s="2715" t="s">
        <v>15</v>
      </c>
      <c r="J3" s="2716" t="s">
        <v>15</v>
      </c>
      <c r="K3" s="2715" t="s">
        <v>175</v>
      </c>
      <c r="L3" s="2715" t="s">
        <v>15</v>
      </c>
    </row>
    <row r="4" spans="1:12" ht="14.15" customHeight="1" x14ac:dyDescent="0.25">
      <c r="A4" s="1244" t="s">
        <v>272</v>
      </c>
      <c r="B4" s="1173" t="s">
        <v>177</v>
      </c>
      <c r="C4" s="1245" t="s">
        <v>178</v>
      </c>
      <c r="D4" s="1246" t="s">
        <v>179</v>
      </c>
      <c r="E4" s="1246" t="s">
        <v>180</v>
      </c>
      <c r="F4" s="289" t="s">
        <v>181</v>
      </c>
      <c r="G4" s="1247" t="s">
        <v>178</v>
      </c>
      <c r="H4" s="1246" t="s">
        <v>179</v>
      </c>
      <c r="I4" s="1246" t="s">
        <v>180</v>
      </c>
      <c r="J4" s="1248" t="s">
        <v>181</v>
      </c>
      <c r="K4" s="1249">
        <v>2023</v>
      </c>
      <c r="L4" s="1249">
        <v>2022</v>
      </c>
    </row>
    <row r="5" spans="1:12" ht="14.15" customHeight="1" x14ac:dyDescent="0.25">
      <c r="A5" s="1250" t="s">
        <v>514</v>
      </c>
      <c r="B5" s="1251"/>
      <c r="C5" s="1252"/>
      <c r="D5" s="1253"/>
      <c r="E5" s="1253"/>
      <c r="F5" s="1254"/>
      <c r="G5" s="1255"/>
      <c r="H5" s="1253"/>
      <c r="I5" s="1253"/>
      <c r="J5" s="1256"/>
      <c r="K5" s="1253"/>
      <c r="L5" s="1253"/>
    </row>
    <row r="6" spans="1:12" ht="14.15" customHeight="1" x14ac:dyDescent="0.25">
      <c r="A6" s="1257" t="s">
        <v>515</v>
      </c>
      <c r="B6" s="1142">
        <v>1371</v>
      </c>
      <c r="C6" s="1258">
        <v>1461</v>
      </c>
      <c r="D6" s="1259">
        <v>1400</v>
      </c>
      <c r="E6" s="1259">
        <v>1376</v>
      </c>
      <c r="F6" s="1143">
        <v>1366</v>
      </c>
      <c r="G6" s="1260">
        <v>1290</v>
      </c>
      <c r="H6" s="1259">
        <v>1273</v>
      </c>
      <c r="I6" s="1259">
        <v>1212</v>
      </c>
      <c r="J6" s="1261">
        <v>1214</v>
      </c>
      <c r="K6" s="1259">
        <v>5603</v>
      </c>
      <c r="L6" s="1259">
        <v>4989</v>
      </c>
    </row>
    <row r="7" spans="1:12" ht="14.15" customHeight="1" x14ac:dyDescent="0.25">
      <c r="A7" s="1257" t="s">
        <v>516</v>
      </c>
      <c r="B7" s="1142">
        <v>511</v>
      </c>
      <c r="C7" s="1258">
        <v>534</v>
      </c>
      <c r="D7" s="1259">
        <v>511</v>
      </c>
      <c r="E7" s="1259">
        <v>523</v>
      </c>
      <c r="F7" s="1143">
        <v>515</v>
      </c>
      <c r="G7" s="1260">
        <v>493</v>
      </c>
      <c r="H7" s="1259">
        <v>458</v>
      </c>
      <c r="I7" s="1259">
        <v>483</v>
      </c>
      <c r="J7" s="1261">
        <v>570</v>
      </c>
      <c r="K7" s="1259">
        <v>2083</v>
      </c>
      <c r="L7" s="1259">
        <v>2004</v>
      </c>
    </row>
    <row r="8" spans="1:12" ht="14.15" customHeight="1" x14ac:dyDescent="0.25">
      <c r="A8" s="1257" t="s">
        <v>517</v>
      </c>
      <c r="B8" s="1142">
        <v>160</v>
      </c>
      <c r="C8" s="1258">
        <v>76</v>
      </c>
      <c r="D8" s="1259">
        <v>66</v>
      </c>
      <c r="E8" s="1259">
        <v>108</v>
      </c>
      <c r="F8" s="1143">
        <v>81</v>
      </c>
      <c r="G8" s="1260">
        <v>54</v>
      </c>
      <c r="H8" s="1259">
        <v>71</v>
      </c>
      <c r="I8" s="1259">
        <v>87</v>
      </c>
      <c r="J8" s="1261">
        <v>123</v>
      </c>
      <c r="K8" s="1259">
        <v>331</v>
      </c>
      <c r="L8" s="1259">
        <v>335</v>
      </c>
    </row>
    <row r="9" spans="1:12" ht="14.15" customHeight="1" x14ac:dyDescent="0.25">
      <c r="A9" s="1257" t="s">
        <v>518</v>
      </c>
      <c r="B9" s="1142">
        <v>404</v>
      </c>
      <c r="C9" s="1258">
        <v>380</v>
      </c>
      <c r="D9" s="1259">
        <v>400</v>
      </c>
      <c r="E9" s="1259">
        <v>417</v>
      </c>
      <c r="F9" s="1143">
        <v>376</v>
      </c>
      <c r="G9" s="1260">
        <v>350</v>
      </c>
      <c r="H9" s="1259">
        <v>392</v>
      </c>
      <c r="I9" s="1259">
        <v>393</v>
      </c>
      <c r="J9" s="1261">
        <v>373</v>
      </c>
      <c r="K9" s="1259">
        <v>1573</v>
      </c>
      <c r="L9" s="1259">
        <v>1508</v>
      </c>
    </row>
    <row r="10" spans="1:12" ht="14.15" customHeight="1" x14ac:dyDescent="0.25">
      <c r="A10" s="1262" t="s">
        <v>519</v>
      </c>
      <c r="B10" s="1142">
        <v>2446</v>
      </c>
      <c r="C10" s="1258">
        <v>2451</v>
      </c>
      <c r="D10" s="1259">
        <v>2377</v>
      </c>
      <c r="E10" s="1259">
        <v>2424</v>
      </c>
      <c r="F10" s="1143">
        <v>2338</v>
      </c>
      <c r="G10" s="1260">
        <v>2187</v>
      </c>
      <c r="H10" s="1259">
        <v>2194</v>
      </c>
      <c r="I10" s="1259">
        <v>2175</v>
      </c>
      <c r="J10" s="1261">
        <v>2280</v>
      </c>
      <c r="K10" s="1259">
        <v>9590</v>
      </c>
      <c r="L10" s="1259">
        <v>8836</v>
      </c>
    </row>
    <row r="11" spans="1:12" ht="14.15" customHeight="1" x14ac:dyDescent="0.25">
      <c r="A11" s="1263"/>
      <c r="B11" s="1264"/>
      <c r="C11" s="1265"/>
      <c r="D11" s="1266"/>
      <c r="E11" s="1266"/>
      <c r="F11" s="1193"/>
      <c r="G11" s="1267"/>
      <c r="H11" s="1266"/>
      <c r="I11" s="1266"/>
      <c r="J11" s="1268"/>
      <c r="K11" s="1266"/>
      <c r="L11" s="1266"/>
    </row>
    <row r="12" spans="1:12" ht="14.15" customHeight="1" x14ac:dyDescent="0.25">
      <c r="A12" s="1263" t="s">
        <v>520</v>
      </c>
      <c r="B12" s="1264"/>
      <c r="C12" s="1265"/>
      <c r="D12" s="1266"/>
      <c r="E12" s="1266"/>
      <c r="F12" s="1193"/>
      <c r="G12" s="1267"/>
      <c r="H12" s="1266"/>
      <c r="I12" s="1266"/>
      <c r="J12" s="1268"/>
      <c r="K12" s="1266"/>
      <c r="L12" s="1266"/>
    </row>
    <row r="13" spans="1:12" ht="14.15" customHeight="1" x14ac:dyDescent="0.25">
      <c r="A13" s="1257" t="s">
        <v>521</v>
      </c>
      <c r="B13" s="1142">
        <v>2</v>
      </c>
      <c r="C13" s="1258">
        <v>2</v>
      </c>
      <c r="D13" s="1259">
        <v>1</v>
      </c>
      <c r="E13" s="1259">
        <v>0</v>
      </c>
      <c r="F13" s="1143">
        <v>1</v>
      </c>
      <c r="G13" s="1260">
        <v>0</v>
      </c>
      <c r="H13" s="1259">
        <v>5</v>
      </c>
      <c r="I13" s="1259">
        <v>-6</v>
      </c>
      <c r="J13" s="1261">
        <v>-1</v>
      </c>
      <c r="K13" s="1259">
        <v>4</v>
      </c>
      <c r="L13" s="1259">
        <v>-2</v>
      </c>
    </row>
    <row r="14" spans="1:12" ht="14.15" customHeight="1" x14ac:dyDescent="0.25">
      <c r="A14" s="1257" t="s">
        <v>522</v>
      </c>
      <c r="B14" s="1142">
        <v>22</v>
      </c>
      <c r="C14" s="1258">
        <v>24</v>
      </c>
      <c r="D14" s="1259">
        <v>27</v>
      </c>
      <c r="E14" s="1259">
        <v>24</v>
      </c>
      <c r="F14" s="1143">
        <v>23</v>
      </c>
      <c r="G14" s="1260">
        <v>21</v>
      </c>
      <c r="H14" s="1259">
        <v>25</v>
      </c>
      <c r="I14" s="1259">
        <v>25</v>
      </c>
      <c r="J14" s="1261">
        <v>21</v>
      </c>
      <c r="K14" s="1259">
        <v>98</v>
      </c>
      <c r="L14" s="1259">
        <v>92</v>
      </c>
    </row>
    <row r="15" spans="1:12" ht="14.15" customHeight="1" x14ac:dyDescent="0.25">
      <c r="A15" s="1257" t="s">
        <v>523</v>
      </c>
      <c r="B15" s="1142">
        <v>114</v>
      </c>
      <c r="C15" s="1258">
        <v>111</v>
      </c>
      <c r="D15" s="1259">
        <v>109</v>
      </c>
      <c r="E15" s="1259">
        <v>113</v>
      </c>
      <c r="F15" s="1143">
        <v>109</v>
      </c>
      <c r="G15" s="1260">
        <v>110</v>
      </c>
      <c r="H15" s="1259">
        <v>106</v>
      </c>
      <c r="I15" s="1259">
        <v>110</v>
      </c>
      <c r="J15" s="1261">
        <v>100</v>
      </c>
      <c r="K15" s="1259">
        <v>442</v>
      </c>
      <c r="L15" s="1259">
        <v>426</v>
      </c>
    </row>
    <row r="16" spans="1:12" ht="14.15" customHeight="1" x14ac:dyDescent="0.25">
      <c r="A16" s="1262" t="s">
        <v>524</v>
      </c>
      <c r="B16" s="1142">
        <v>138</v>
      </c>
      <c r="C16" s="1258">
        <v>137</v>
      </c>
      <c r="D16" s="1259">
        <v>137</v>
      </c>
      <c r="E16" s="1259">
        <v>137</v>
      </c>
      <c r="F16" s="1143">
        <v>133</v>
      </c>
      <c r="G16" s="1260">
        <v>131</v>
      </c>
      <c r="H16" s="1259">
        <v>136</v>
      </c>
      <c r="I16" s="1259">
        <v>129</v>
      </c>
      <c r="J16" s="1261">
        <v>120</v>
      </c>
      <c r="K16" s="1259">
        <v>544</v>
      </c>
      <c r="L16" s="1259">
        <v>516</v>
      </c>
    </row>
    <row r="17" spans="1:12" ht="14.15" customHeight="1" x14ac:dyDescent="0.25">
      <c r="A17" s="1263"/>
      <c r="B17" s="1264"/>
      <c r="C17" s="1265"/>
      <c r="D17" s="1266"/>
      <c r="E17" s="1266"/>
      <c r="F17" s="1193"/>
      <c r="G17" s="1267"/>
      <c r="H17" s="1266"/>
      <c r="I17" s="1266"/>
      <c r="J17" s="1268"/>
      <c r="K17" s="1266"/>
      <c r="L17" s="1266"/>
    </row>
    <row r="18" spans="1:12" ht="14.15" customHeight="1" x14ac:dyDescent="0.25">
      <c r="A18" s="1263" t="s">
        <v>525</v>
      </c>
      <c r="B18" s="1142">
        <v>570</v>
      </c>
      <c r="C18" s="1258">
        <v>563</v>
      </c>
      <c r="D18" s="1259">
        <v>523</v>
      </c>
      <c r="E18" s="1259">
        <v>521</v>
      </c>
      <c r="F18" s="1143">
        <v>506</v>
      </c>
      <c r="G18" s="1260">
        <v>505</v>
      </c>
      <c r="H18" s="1259">
        <v>476</v>
      </c>
      <c r="I18" s="1259">
        <v>461</v>
      </c>
      <c r="J18" s="1261">
        <v>466</v>
      </c>
      <c r="K18" s="1259">
        <v>2113</v>
      </c>
      <c r="L18" s="1259">
        <v>1908</v>
      </c>
    </row>
    <row r="19" spans="1:12" ht="14.15" customHeight="1" x14ac:dyDescent="0.25">
      <c r="A19" s="1263"/>
      <c r="B19" s="1264"/>
      <c r="C19" s="1265"/>
      <c r="D19" s="1266"/>
      <c r="E19" s="1266"/>
      <c r="F19" s="1193"/>
      <c r="G19" s="1267"/>
      <c r="H19" s="1266"/>
      <c r="I19" s="1266"/>
      <c r="J19" s="1268"/>
      <c r="K19" s="1266"/>
      <c r="L19" s="1266"/>
    </row>
    <row r="20" spans="1:12" ht="14.15" customHeight="1" x14ac:dyDescent="0.25">
      <c r="A20" s="1263" t="s">
        <v>526</v>
      </c>
      <c r="B20" s="1142">
        <v>190</v>
      </c>
      <c r="C20" s="1258">
        <v>218</v>
      </c>
      <c r="D20" s="1259">
        <v>197</v>
      </c>
      <c r="E20" s="1259">
        <v>197</v>
      </c>
      <c r="F20" s="1143">
        <v>189</v>
      </c>
      <c r="G20" s="1260">
        <v>193</v>
      </c>
      <c r="H20" s="1259">
        <v>183</v>
      </c>
      <c r="I20" s="1259">
        <v>187</v>
      </c>
      <c r="J20" s="1261">
        <v>186</v>
      </c>
      <c r="K20" s="1259">
        <v>801</v>
      </c>
      <c r="L20" s="1259">
        <v>749</v>
      </c>
    </row>
    <row r="21" spans="1:12" ht="14.15" customHeight="1" x14ac:dyDescent="0.25">
      <c r="A21" s="1263"/>
      <c r="B21" s="1264"/>
      <c r="C21" s="1265"/>
      <c r="D21" s="1266"/>
      <c r="E21" s="1266"/>
      <c r="F21" s="1193"/>
      <c r="G21" s="1267"/>
      <c r="H21" s="1266"/>
      <c r="I21" s="1266"/>
      <c r="J21" s="1268"/>
      <c r="K21" s="1266"/>
      <c r="L21" s="1266"/>
    </row>
    <row r="22" spans="1:12" ht="14.15" customHeight="1" x14ac:dyDescent="0.25">
      <c r="A22" s="1263" t="s">
        <v>527</v>
      </c>
      <c r="B22" s="1264"/>
      <c r="C22" s="1265"/>
      <c r="D22" s="1266"/>
      <c r="E22" s="1266"/>
      <c r="F22" s="1193"/>
      <c r="G22" s="1267"/>
      <c r="H22" s="1266"/>
      <c r="I22" s="1266"/>
      <c r="J22" s="1268"/>
      <c r="K22" s="1266"/>
      <c r="L22" s="1266"/>
    </row>
    <row r="23" spans="1:12" ht="14.15" customHeight="1" x14ac:dyDescent="0.25">
      <c r="A23" s="1257" t="s">
        <v>528</v>
      </c>
      <c r="B23" s="1142">
        <v>213</v>
      </c>
      <c r="C23" s="1258">
        <v>277</v>
      </c>
      <c r="D23" s="1259">
        <v>195</v>
      </c>
      <c r="E23" s="1259">
        <v>194</v>
      </c>
      <c r="F23" s="1143">
        <v>196</v>
      </c>
      <c r="G23" s="1260">
        <v>178</v>
      </c>
      <c r="H23" s="1259">
        <v>174</v>
      </c>
      <c r="I23" s="1259">
        <v>169</v>
      </c>
      <c r="J23" s="1261">
        <v>164</v>
      </c>
      <c r="K23" s="1259">
        <v>862</v>
      </c>
      <c r="L23" s="1259">
        <v>685</v>
      </c>
    </row>
    <row r="24" spans="1:12" ht="14.15" customHeight="1" x14ac:dyDescent="0.25">
      <c r="A24" s="1257" t="s">
        <v>529</v>
      </c>
      <c r="B24" s="1142">
        <v>18</v>
      </c>
      <c r="C24" s="1258">
        <v>95</v>
      </c>
      <c r="D24" s="1259">
        <v>20</v>
      </c>
      <c r="E24" s="1259">
        <v>21</v>
      </c>
      <c r="F24" s="1143">
        <v>21</v>
      </c>
      <c r="G24" s="1260">
        <v>23</v>
      </c>
      <c r="H24" s="1259">
        <v>24</v>
      </c>
      <c r="I24" s="1259">
        <v>25</v>
      </c>
      <c r="J24" s="1261">
        <v>25</v>
      </c>
      <c r="K24" s="1259">
        <v>157</v>
      </c>
      <c r="L24" s="1259">
        <v>97</v>
      </c>
    </row>
    <row r="25" spans="1:12" ht="14.15" customHeight="1" x14ac:dyDescent="0.25">
      <c r="A25" s="1262" t="s">
        <v>530</v>
      </c>
      <c r="B25" s="1142">
        <v>231</v>
      </c>
      <c r="C25" s="1258">
        <v>372</v>
      </c>
      <c r="D25" s="1259">
        <v>215</v>
      </c>
      <c r="E25" s="1259">
        <v>215</v>
      </c>
      <c r="F25" s="1143">
        <v>217</v>
      </c>
      <c r="G25" s="1260">
        <v>201</v>
      </c>
      <c r="H25" s="1259">
        <v>198</v>
      </c>
      <c r="I25" s="1259">
        <v>194</v>
      </c>
      <c r="J25" s="1261">
        <v>189</v>
      </c>
      <c r="K25" s="1259">
        <v>1019</v>
      </c>
      <c r="L25" s="1259">
        <v>782</v>
      </c>
    </row>
    <row r="26" spans="1:12" ht="14.15" customHeight="1" x14ac:dyDescent="0.25">
      <c r="A26" s="1263"/>
      <c r="B26" s="1264"/>
      <c r="C26" s="1265"/>
      <c r="D26" s="1266"/>
      <c r="E26" s="1266"/>
      <c r="F26" s="1193"/>
      <c r="G26" s="1267"/>
      <c r="H26" s="1266"/>
      <c r="I26" s="1266"/>
      <c r="J26" s="1268"/>
      <c r="K26" s="1266"/>
      <c r="L26" s="1266"/>
    </row>
    <row r="27" spans="1:12" ht="14.15" customHeight="1" x14ac:dyDescent="0.25">
      <c r="A27" s="1263" t="s">
        <v>531</v>
      </c>
      <c r="B27" s="1142">
        <v>106</v>
      </c>
      <c r="C27" s="1258">
        <v>99</v>
      </c>
      <c r="D27" s="1259">
        <v>101</v>
      </c>
      <c r="E27" s="1259">
        <v>101</v>
      </c>
      <c r="F27" s="1143">
        <v>94</v>
      </c>
      <c r="G27" s="1260">
        <v>90</v>
      </c>
      <c r="H27" s="1259">
        <v>88</v>
      </c>
      <c r="I27" s="1259">
        <v>93</v>
      </c>
      <c r="J27" s="1261">
        <v>90</v>
      </c>
      <c r="K27" s="1259">
        <v>395</v>
      </c>
      <c r="L27" s="1259">
        <v>361</v>
      </c>
    </row>
    <row r="28" spans="1:12" ht="14.15" customHeight="1" x14ac:dyDescent="0.25">
      <c r="A28" s="1263"/>
      <c r="B28" s="1264"/>
      <c r="C28" s="1265"/>
      <c r="D28" s="1266"/>
      <c r="E28" s="1266"/>
      <c r="F28" s="1193"/>
      <c r="G28" s="1267"/>
      <c r="H28" s="1266"/>
      <c r="I28" s="1266"/>
      <c r="J28" s="1268"/>
      <c r="K28" s="1266"/>
      <c r="L28" s="1266"/>
    </row>
    <row r="29" spans="1:12" ht="14.15" customHeight="1" x14ac:dyDescent="0.25">
      <c r="A29" s="1263" t="s">
        <v>532</v>
      </c>
      <c r="B29" s="1142">
        <v>152</v>
      </c>
      <c r="C29" s="1258">
        <v>159</v>
      </c>
      <c r="D29" s="1259">
        <v>142</v>
      </c>
      <c r="E29" s="1259">
        <v>139</v>
      </c>
      <c r="F29" s="1143">
        <v>136</v>
      </c>
      <c r="G29" s="1260">
        <v>140</v>
      </c>
      <c r="H29" s="1259">
        <v>123</v>
      </c>
      <c r="I29" s="1259">
        <v>108</v>
      </c>
      <c r="J29" s="1261">
        <v>109</v>
      </c>
      <c r="K29" s="1259">
        <v>576</v>
      </c>
      <c r="L29" s="1259">
        <v>480</v>
      </c>
    </row>
    <row r="30" spans="1:12" ht="14.15" customHeight="1" x14ac:dyDescent="0.25">
      <c r="A30" s="1263"/>
      <c r="B30" s="1264"/>
      <c r="C30" s="1265"/>
      <c r="D30" s="1266"/>
      <c r="E30" s="1266"/>
      <c r="F30" s="1193"/>
      <c r="G30" s="1267"/>
      <c r="H30" s="1266"/>
      <c r="I30" s="1266"/>
      <c r="J30" s="1268"/>
      <c r="K30" s="1266"/>
      <c r="L30" s="1266"/>
    </row>
    <row r="31" spans="1:12" ht="14.15" customHeight="1" x14ac:dyDescent="0.25">
      <c r="A31" s="1263" t="s">
        <v>533</v>
      </c>
      <c r="B31" s="1142">
        <v>162</v>
      </c>
      <c r="C31" s="1258">
        <v>219</v>
      </c>
      <c r="D31" s="1259">
        <v>198</v>
      </c>
      <c r="E31" s="1259">
        <v>187</v>
      </c>
      <c r="F31" s="1143">
        <v>175</v>
      </c>
      <c r="G31" s="1260">
        <v>239</v>
      </c>
      <c r="H31" s="1259">
        <v>200</v>
      </c>
      <c r="I31" s="1259">
        <v>195</v>
      </c>
      <c r="J31" s="1261">
        <v>192</v>
      </c>
      <c r="K31" s="1259">
        <v>779</v>
      </c>
      <c r="L31" s="1259">
        <v>826</v>
      </c>
    </row>
    <row r="32" spans="1:12" ht="14.15" customHeight="1" x14ac:dyDescent="0.25">
      <c r="A32" s="1263"/>
      <c r="B32" s="1264"/>
      <c r="C32" s="1265"/>
      <c r="D32" s="1266"/>
      <c r="E32" s="1266"/>
      <c r="F32" s="1193"/>
      <c r="G32" s="1267"/>
      <c r="H32" s="1266"/>
      <c r="I32" s="1266"/>
      <c r="J32" s="1268"/>
      <c r="K32" s="1266"/>
      <c r="L32" s="1266"/>
    </row>
    <row r="33" spans="1:12" ht="14.15" customHeight="1" x14ac:dyDescent="0.25">
      <c r="A33" s="1263" t="s">
        <v>534</v>
      </c>
      <c r="B33" s="1264"/>
      <c r="C33" s="1265"/>
      <c r="D33" s="1266"/>
      <c r="E33" s="1266"/>
      <c r="F33" s="1193"/>
      <c r="G33" s="1267"/>
      <c r="H33" s="1266"/>
      <c r="I33" s="1266"/>
      <c r="J33" s="1268"/>
      <c r="K33" s="1266"/>
      <c r="L33" s="1266"/>
    </row>
    <row r="34" spans="1:12" ht="14.15" customHeight="1" x14ac:dyDescent="0.25">
      <c r="A34" s="1257" t="s">
        <v>535</v>
      </c>
      <c r="B34" s="1142">
        <v>165</v>
      </c>
      <c r="C34" s="1258">
        <v>147</v>
      </c>
      <c r="D34" s="1259">
        <v>142</v>
      </c>
      <c r="E34" s="1259">
        <v>137</v>
      </c>
      <c r="F34" s="1143">
        <v>140</v>
      </c>
      <c r="G34" s="1260">
        <v>121</v>
      </c>
      <c r="H34" s="1259">
        <v>120</v>
      </c>
      <c r="I34" s="1259">
        <v>116</v>
      </c>
      <c r="J34" s="1261">
        <v>126</v>
      </c>
      <c r="K34" s="1259">
        <v>566</v>
      </c>
      <c r="L34" s="1259">
        <v>483</v>
      </c>
    </row>
    <row r="35" spans="1:12" ht="14.15" customHeight="1" x14ac:dyDescent="0.25">
      <c r="A35" s="1257" t="s">
        <v>536</v>
      </c>
      <c r="B35" s="1142">
        <v>18</v>
      </c>
      <c r="C35" s="1258">
        <v>15</v>
      </c>
      <c r="D35" s="1259">
        <v>11</v>
      </c>
      <c r="E35" s="1259">
        <v>21</v>
      </c>
      <c r="F35" s="1143">
        <v>21</v>
      </c>
      <c r="G35" s="1260">
        <v>13</v>
      </c>
      <c r="H35" s="1259">
        <v>15</v>
      </c>
      <c r="I35" s="1259">
        <v>16</v>
      </c>
      <c r="J35" s="1261">
        <v>14</v>
      </c>
      <c r="K35" s="1259">
        <v>68</v>
      </c>
      <c r="L35" s="1259">
        <v>58</v>
      </c>
    </row>
    <row r="36" spans="1:12" ht="14.15" customHeight="1" x14ac:dyDescent="0.25">
      <c r="A36" s="1262" t="s">
        <v>537</v>
      </c>
      <c r="B36" s="1142">
        <v>183</v>
      </c>
      <c r="C36" s="1258">
        <v>162</v>
      </c>
      <c r="D36" s="1259">
        <v>153</v>
      </c>
      <c r="E36" s="1259">
        <v>158</v>
      </c>
      <c r="F36" s="1143">
        <v>161</v>
      </c>
      <c r="G36" s="1260">
        <v>134</v>
      </c>
      <c r="H36" s="1259">
        <v>135</v>
      </c>
      <c r="I36" s="1259">
        <v>132</v>
      </c>
      <c r="J36" s="1261">
        <v>140</v>
      </c>
      <c r="K36" s="1259">
        <v>634</v>
      </c>
      <c r="L36" s="1259">
        <v>541</v>
      </c>
    </row>
    <row r="37" spans="1:12" ht="14.15" customHeight="1" x14ac:dyDescent="0.25">
      <c r="A37" s="1263"/>
      <c r="B37" s="1264"/>
      <c r="C37" s="1265"/>
      <c r="D37" s="1266"/>
      <c r="E37" s="1266"/>
      <c r="F37" s="1193"/>
      <c r="G37" s="1267"/>
      <c r="H37" s="1266"/>
      <c r="I37" s="1266"/>
      <c r="J37" s="1268"/>
      <c r="K37" s="1266"/>
      <c r="L37" s="1266"/>
    </row>
    <row r="38" spans="1:12" ht="14.15" customHeight="1" x14ac:dyDescent="0.25">
      <c r="A38" s="1263" t="s">
        <v>538</v>
      </c>
      <c r="B38" s="1142">
        <v>561</v>
      </c>
      <c r="C38" s="1258">
        <v>1147</v>
      </c>
      <c r="D38" s="1259">
        <v>516</v>
      </c>
      <c r="E38" s="1259">
        <v>495</v>
      </c>
      <c r="F38" s="1143">
        <v>512</v>
      </c>
      <c r="G38" s="1260">
        <v>709</v>
      </c>
      <c r="H38" s="1259">
        <v>458</v>
      </c>
      <c r="I38" s="1259">
        <v>485</v>
      </c>
      <c r="J38" s="1261">
        <v>451</v>
      </c>
      <c r="K38" s="1259">
        <v>2670</v>
      </c>
      <c r="L38" s="1259">
        <v>2103</v>
      </c>
    </row>
    <row r="39" spans="1:12" ht="14.15" customHeight="1" x14ac:dyDescent="0.25">
      <c r="A39" s="1263"/>
      <c r="B39" s="1264"/>
      <c r="C39" s="1265"/>
      <c r="D39" s="1266"/>
      <c r="E39" s="1266"/>
      <c r="F39" s="1193"/>
      <c r="G39" s="1267"/>
      <c r="H39" s="1266"/>
      <c r="I39" s="1266"/>
      <c r="J39" s="1268"/>
      <c r="K39" s="1266"/>
      <c r="L39" s="1266"/>
    </row>
    <row r="40" spans="1:12" ht="14.15" customHeight="1" x14ac:dyDescent="0.25">
      <c r="A40" s="1263" t="s">
        <v>539</v>
      </c>
      <c r="B40" s="1142">
        <v>4739</v>
      </c>
      <c r="C40" s="1258">
        <v>5527</v>
      </c>
      <c r="D40" s="1259">
        <v>4559</v>
      </c>
      <c r="E40" s="1259">
        <v>4574</v>
      </c>
      <c r="F40" s="1143">
        <v>4461</v>
      </c>
      <c r="G40" s="1260">
        <v>4529</v>
      </c>
      <c r="H40" s="1259">
        <v>4191</v>
      </c>
      <c r="I40" s="1259">
        <v>4159</v>
      </c>
      <c r="J40" s="1261">
        <v>4223</v>
      </c>
      <c r="K40" s="1259">
        <v>19121</v>
      </c>
      <c r="L40" s="1259">
        <v>17102</v>
      </c>
    </row>
    <row r="41" spans="1:12" ht="14.15" customHeight="1" x14ac:dyDescent="0.25">
      <c r="A41" s="1263"/>
      <c r="B41" s="1264"/>
      <c r="C41" s="1265"/>
      <c r="D41" s="1266"/>
      <c r="E41" s="1266"/>
      <c r="F41" s="1193"/>
      <c r="G41" s="1267"/>
      <c r="H41" s="1266"/>
      <c r="I41" s="1266"/>
      <c r="J41" s="1268"/>
      <c r="K41" s="1266"/>
      <c r="L41" s="1266"/>
    </row>
    <row r="42" spans="1:12" ht="14.15" customHeight="1" x14ac:dyDescent="0.25">
      <c r="A42" s="1263" t="s">
        <v>486</v>
      </c>
      <c r="B42" s="1264"/>
      <c r="C42" s="1265"/>
      <c r="D42" s="1266"/>
      <c r="E42" s="1266"/>
      <c r="F42" s="1193"/>
      <c r="G42" s="1267"/>
      <c r="H42" s="1266"/>
      <c r="I42" s="1266"/>
      <c r="J42" s="1268"/>
      <c r="K42" s="1266"/>
      <c r="L42" s="1266"/>
    </row>
    <row r="43" spans="1:12" ht="14.15" customHeight="1" x14ac:dyDescent="0.25">
      <c r="A43" s="1257" t="s">
        <v>540</v>
      </c>
      <c r="B43" s="1142">
        <v>0</v>
      </c>
      <c r="C43" s="1258">
        <v>-354</v>
      </c>
      <c r="D43" s="1259">
        <v>0</v>
      </c>
      <c r="E43" s="1259">
        <v>0</v>
      </c>
      <c r="F43" s="1143">
        <v>0</v>
      </c>
      <c r="G43" s="1260">
        <v>-85</v>
      </c>
      <c r="H43" s="1259">
        <v>0</v>
      </c>
      <c r="I43" s="1259">
        <v>0</v>
      </c>
      <c r="J43" s="1261">
        <v>0</v>
      </c>
      <c r="K43" s="1259">
        <v>-354</v>
      </c>
      <c r="L43" s="1259">
        <v>-85</v>
      </c>
    </row>
    <row r="44" spans="1:12" ht="14.15" customHeight="1" x14ac:dyDescent="0.25">
      <c r="A44" s="1257" t="s">
        <v>541</v>
      </c>
      <c r="B44" s="1142">
        <v>0</v>
      </c>
      <c r="C44" s="1258">
        <v>-87</v>
      </c>
      <c r="D44" s="1269">
        <v>0</v>
      </c>
      <c r="E44" s="1270">
        <v>0</v>
      </c>
      <c r="F44" s="1271">
        <v>0</v>
      </c>
      <c r="G44" s="1260">
        <v>0</v>
      </c>
      <c r="H44" s="1259">
        <v>0</v>
      </c>
      <c r="I44" s="1259">
        <v>0</v>
      </c>
      <c r="J44" s="1261">
        <v>0</v>
      </c>
      <c r="K44" s="1259">
        <v>-87</v>
      </c>
      <c r="L44" s="1259">
        <v>0</v>
      </c>
    </row>
    <row r="45" spans="1:12" ht="14.15" customHeight="1" x14ac:dyDescent="0.25">
      <c r="A45" s="1257" t="s">
        <v>542</v>
      </c>
      <c r="B45" s="1142">
        <v>0</v>
      </c>
      <c r="C45" s="1258">
        <v>-346</v>
      </c>
      <c r="D45" s="1269">
        <v>0</v>
      </c>
      <c r="E45" s="1270">
        <v>0</v>
      </c>
      <c r="F45" s="1271">
        <v>0</v>
      </c>
      <c r="G45" s="1260">
        <v>0</v>
      </c>
      <c r="H45" s="1259">
        <v>0</v>
      </c>
      <c r="I45" s="1259">
        <v>0</v>
      </c>
      <c r="J45" s="1261">
        <v>0</v>
      </c>
      <c r="K45" s="1259">
        <v>-346</v>
      </c>
      <c r="L45" s="1259">
        <v>0</v>
      </c>
    </row>
    <row r="46" spans="1:12" ht="14.15" customHeight="1" x14ac:dyDescent="0.25">
      <c r="A46" s="1257" t="s">
        <v>543</v>
      </c>
      <c r="B46" s="1142">
        <v>-18</v>
      </c>
      <c r="C46" s="1258">
        <v>-19</v>
      </c>
      <c r="D46" s="1259">
        <v>-20</v>
      </c>
      <c r="E46" s="1259">
        <v>-21</v>
      </c>
      <c r="F46" s="1143">
        <v>-21</v>
      </c>
      <c r="G46" s="1260">
        <v>-24</v>
      </c>
      <c r="H46" s="1259">
        <v>-24</v>
      </c>
      <c r="I46" s="1259">
        <v>-24</v>
      </c>
      <c r="J46" s="1261">
        <v>-25</v>
      </c>
      <c r="K46" s="1259">
        <v>-81</v>
      </c>
      <c r="L46" s="1259">
        <v>-97</v>
      </c>
    </row>
    <row r="47" spans="1:12" ht="14.15" customHeight="1" x14ac:dyDescent="0.25">
      <c r="A47" s="1257" t="s">
        <v>544</v>
      </c>
      <c r="B47" s="1142">
        <v>0</v>
      </c>
      <c r="C47" s="1258">
        <v>0</v>
      </c>
      <c r="D47" s="1259">
        <v>0</v>
      </c>
      <c r="E47" s="1259">
        <v>0</v>
      </c>
      <c r="F47" s="1143">
        <v>0</v>
      </c>
      <c r="G47" s="1260">
        <v>-133</v>
      </c>
      <c r="H47" s="1259">
        <v>0</v>
      </c>
      <c r="I47" s="1259">
        <v>0</v>
      </c>
      <c r="J47" s="1261">
        <v>0</v>
      </c>
      <c r="K47" s="1259">
        <v>0</v>
      </c>
      <c r="L47" s="1259">
        <v>-133</v>
      </c>
    </row>
    <row r="48" spans="1:12" ht="14.15" customHeight="1" x14ac:dyDescent="0.25">
      <c r="A48" s="1262" t="s">
        <v>545</v>
      </c>
      <c r="B48" s="1142">
        <v>-18</v>
      </c>
      <c r="C48" s="1258">
        <v>-806</v>
      </c>
      <c r="D48" s="1259">
        <v>-20</v>
      </c>
      <c r="E48" s="1259">
        <v>-21</v>
      </c>
      <c r="F48" s="1143">
        <v>-21</v>
      </c>
      <c r="G48" s="1260">
        <v>-242</v>
      </c>
      <c r="H48" s="1259">
        <v>-24</v>
      </c>
      <c r="I48" s="1259">
        <v>-24</v>
      </c>
      <c r="J48" s="1261">
        <v>-25</v>
      </c>
      <c r="K48" s="1259">
        <v>-868</v>
      </c>
      <c r="L48" s="1259">
        <v>-315</v>
      </c>
    </row>
    <row r="49" spans="1:12" ht="14.15" customHeight="1" x14ac:dyDescent="0.25">
      <c r="A49" s="1262"/>
      <c r="B49" s="1264"/>
      <c r="C49" s="1265"/>
      <c r="D49" s="1266"/>
      <c r="E49" s="1266"/>
      <c r="F49" s="1193"/>
      <c r="G49" s="1267"/>
      <c r="H49" s="1266"/>
      <c r="I49" s="1266"/>
      <c r="J49" s="1268"/>
      <c r="K49" s="1266"/>
      <c r="L49" s="1266"/>
    </row>
    <row r="50" spans="1:12" ht="14.15" customHeight="1" x14ac:dyDescent="0.25">
      <c r="A50" s="1272" t="s">
        <v>546</v>
      </c>
      <c r="B50" s="1119">
        <v>4721</v>
      </c>
      <c r="C50" s="1273">
        <v>4721</v>
      </c>
      <c r="D50" s="1274">
        <v>4539</v>
      </c>
      <c r="E50" s="1274">
        <v>4553</v>
      </c>
      <c r="F50" s="1158">
        <v>4440</v>
      </c>
      <c r="G50" s="1275">
        <v>4287</v>
      </c>
      <c r="H50" s="1274">
        <v>4167</v>
      </c>
      <c r="I50" s="1274">
        <v>4135</v>
      </c>
      <c r="J50" s="1276">
        <v>4198</v>
      </c>
      <c r="K50" s="1274">
        <v>18253</v>
      </c>
      <c r="L50" s="1274">
        <v>16787</v>
      </c>
    </row>
    <row r="51" spans="1:12" ht="14.15" customHeight="1" x14ac:dyDescent="0.25">
      <c r="A51" s="1240"/>
      <c r="B51" s="1277"/>
      <c r="C51" s="1277"/>
      <c r="D51" s="1277"/>
      <c r="E51" s="1277"/>
      <c r="F51" s="1277"/>
      <c r="G51" s="1277"/>
      <c r="H51" s="1277"/>
      <c r="I51" s="1277"/>
      <c r="J51" s="1277"/>
      <c r="K51" s="1277"/>
      <c r="L51" s="1277"/>
    </row>
    <row r="52" spans="1:12" ht="12" customHeight="1" x14ac:dyDescent="0.25">
      <c r="A52" s="2712" t="s">
        <v>547</v>
      </c>
      <c r="B52" s="2712" t="s">
        <v>15</v>
      </c>
      <c r="C52" s="2712" t="s">
        <v>15</v>
      </c>
      <c r="D52" s="2712" t="s">
        <v>15</v>
      </c>
      <c r="E52" s="2712" t="s">
        <v>15</v>
      </c>
      <c r="F52" s="2712" t="s">
        <v>15</v>
      </c>
      <c r="G52" s="2712" t="s">
        <v>15</v>
      </c>
      <c r="H52" s="2712" t="s">
        <v>15</v>
      </c>
      <c r="I52" s="2712" t="s">
        <v>15</v>
      </c>
      <c r="J52" s="2712" t="s">
        <v>15</v>
      </c>
      <c r="K52" s="2712" t="s">
        <v>15</v>
      </c>
      <c r="L52" s="2712" t="s">
        <v>15</v>
      </c>
    </row>
    <row r="53" spans="1:12" ht="12" customHeight="1" x14ac:dyDescent="0.25">
      <c r="A53" s="2712" t="s">
        <v>548</v>
      </c>
      <c r="B53" s="2712" t="s">
        <v>15</v>
      </c>
      <c r="C53" s="2712" t="s">
        <v>15</v>
      </c>
      <c r="D53" s="2712" t="s">
        <v>15</v>
      </c>
      <c r="E53" s="2712" t="s">
        <v>15</v>
      </c>
      <c r="F53" s="2712" t="s">
        <v>15</v>
      </c>
      <c r="G53" s="2712" t="s">
        <v>15</v>
      </c>
      <c r="H53" s="2712" t="s">
        <v>15</v>
      </c>
      <c r="I53" s="2712" t="s">
        <v>15</v>
      </c>
      <c r="J53" s="2712" t="s">
        <v>15</v>
      </c>
      <c r="K53" s="2712" t="s">
        <v>15</v>
      </c>
      <c r="L53" s="2712" t="s">
        <v>15</v>
      </c>
    </row>
    <row r="54" spans="1:12" ht="12" customHeight="1" x14ac:dyDescent="0.25">
      <c r="A54" s="1278" t="s">
        <v>549</v>
      </c>
      <c r="B54" s="1278"/>
      <c r="C54" s="1278"/>
      <c r="D54" s="1278"/>
      <c r="E54" s="1278"/>
      <c r="F54" s="1278"/>
      <c r="G54" s="1278"/>
      <c r="H54" s="1278"/>
      <c r="I54" s="1278"/>
      <c r="J54" s="1278"/>
      <c r="K54" s="1278"/>
      <c r="L54" s="1278"/>
    </row>
    <row r="55" spans="1:12" ht="12" customHeight="1" x14ac:dyDescent="0.25">
      <c r="A55" s="2712" t="s">
        <v>550</v>
      </c>
      <c r="B55" s="2712" t="s">
        <v>15</v>
      </c>
      <c r="C55" s="2712" t="s">
        <v>15</v>
      </c>
      <c r="D55" s="2712" t="s">
        <v>15</v>
      </c>
      <c r="E55" s="2712" t="s">
        <v>15</v>
      </c>
      <c r="F55" s="2712" t="s">
        <v>15</v>
      </c>
      <c r="G55" s="2712" t="s">
        <v>15</v>
      </c>
      <c r="H55" s="2712" t="s">
        <v>15</v>
      </c>
      <c r="I55" s="2712" t="s">
        <v>15</v>
      </c>
      <c r="J55" s="2712" t="s">
        <v>15</v>
      </c>
      <c r="K55" s="2712" t="s">
        <v>15</v>
      </c>
      <c r="L55" s="2712" t="s">
        <v>15</v>
      </c>
    </row>
    <row r="56" spans="1:12" ht="12" customHeight="1" x14ac:dyDescent="0.25">
      <c r="A56" s="2712" t="s">
        <v>551</v>
      </c>
      <c r="B56" s="2712" t="s">
        <v>15</v>
      </c>
      <c r="C56" s="2712" t="s">
        <v>15</v>
      </c>
      <c r="D56" s="2712" t="s">
        <v>15</v>
      </c>
      <c r="E56" s="2712" t="s">
        <v>15</v>
      </c>
      <c r="F56" s="2712" t="s">
        <v>15</v>
      </c>
      <c r="G56" s="2712" t="s">
        <v>15</v>
      </c>
      <c r="H56" s="2712" t="s">
        <v>15</v>
      </c>
      <c r="I56" s="2712" t="s">
        <v>15</v>
      </c>
      <c r="J56" s="2712" t="s">
        <v>15</v>
      </c>
      <c r="K56" s="2712" t="s">
        <v>15</v>
      </c>
      <c r="L56" s="2712" t="s">
        <v>15</v>
      </c>
    </row>
  </sheetData>
  <mergeCells count="8">
    <mergeCell ref="A55:L55"/>
    <mergeCell ref="A56:L56"/>
    <mergeCell ref="A2:L2"/>
    <mergeCell ref="C3:F3"/>
    <mergeCell ref="G3:J3"/>
    <mergeCell ref="K3:L3"/>
    <mergeCell ref="A52:L52"/>
    <mergeCell ref="A53:L53"/>
  </mergeCells>
  <hyperlinks>
    <hyperlink ref="A1" location="ToC!A2" display="Back to Table of Contents" xr:uid="{6E4D2C1D-6523-4564-BE5E-D31B3E7B9739}"/>
  </hyperlinks>
  <pageMargins left="0.5" right="0.5" top="0.5" bottom="0.5" header="0.25" footer="0.25"/>
  <pageSetup scale="67" orientation="landscape" r:id="rId1"/>
  <headerFooter>
    <oddFooter>&amp;L&amp;G&amp;C&amp;"Scotia,Regular"&amp;9Supplementary Financial Information (SFI)&amp;R12&amp;"Scotia,Regular"&amp;7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C202-3282-4111-AA63-586B3E1E1AFA}">
  <sheetPr>
    <pageSetUpPr fitToPage="1"/>
  </sheetPr>
  <dimension ref="A1:J41"/>
  <sheetViews>
    <sheetView showGridLines="0" zoomScaleNormal="100" workbookViewId="0"/>
  </sheetViews>
  <sheetFormatPr defaultRowHeight="12.5" x14ac:dyDescent="0.25"/>
  <cols>
    <col min="1" max="1" width="73.7265625" style="22" customWidth="1"/>
    <col min="2" max="10" width="11.7265625" style="22" customWidth="1"/>
    <col min="11" max="16384" width="8.7265625" style="22"/>
  </cols>
  <sheetData>
    <row r="1" spans="1:10" ht="20" customHeight="1" x14ac:dyDescent="0.25">
      <c r="A1" s="21" t="s">
        <v>13</v>
      </c>
    </row>
    <row r="2" spans="1:10" ht="24" customHeight="1" x14ac:dyDescent="0.25">
      <c r="A2" s="2717" t="s">
        <v>552</v>
      </c>
      <c r="B2" s="2717" t="s">
        <v>15</v>
      </c>
      <c r="C2" s="2717" t="s">
        <v>15</v>
      </c>
      <c r="D2" s="2717" t="s">
        <v>15</v>
      </c>
      <c r="E2" s="2717" t="s">
        <v>15</v>
      </c>
      <c r="F2" s="2717" t="s">
        <v>15</v>
      </c>
      <c r="G2" s="2717" t="s">
        <v>15</v>
      </c>
      <c r="H2" s="2717" t="s">
        <v>15</v>
      </c>
      <c r="I2" s="2717" t="s">
        <v>15</v>
      </c>
      <c r="J2" s="2717" t="s">
        <v>15</v>
      </c>
    </row>
    <row r="3" spans="1:10" ht="15" customHeight="1" x14ac:dyDescent="0.25">
      <c r="A3" s="1279"/>
      <c r="B3" s="1280" t="s">
        <v>174</v>
      </c>
      <c r="C3" s="2718">
        <v>2023</v>
      </c>
      <c r="D3" s="2719" t="s">
        <v>15</v>
      </c>
      <c r="E3" s="2719" t="s">
        <v>15</v>
      </c>
      <c r="F3" s="2720" t="s">
        <v>15</v>
      </c>
      <c r="G3" s="2721">
        <v>2022</v>
      </c>
      <c r="H3" s="2719" t="s">
        <v>15</v>
      </c>
      <c r="I3" s="2719" t="s">
        <v>15</v>
      </c>
      <c r="J3" s="2719" t="s">
        <v>15</v>
      </c>
    </row>
    <row r="4" spans="1:10" ht="15" customHeight="1" x14ac:dyDescent="0.25">
      <c r="A4" s="1281" t="s">
        <v>553</v>
      </c>
      <c r="B4" s="1282" t="s">
        <v>177</v>
      </c>
      <c r="C4" s="1283" t="s">
        <v>178</v>
      </c>
      <c r="D4" s="1284" t="s">
        <v>179</v>
      </c>
      <c r="E4" s="1284" t="s">
        <v>180</v>
      </c>
      <c r="F4" s="1285" t="s">
        <v>181</v>
      </c>
      <c r="G4" s="1286" t="s">
        <v>178</v>
      </c>
      <c r="H4" s="1284" t="s">
        <v>179</v>
      </c>
      <c r="I4" s="1284" t="s">
        <v>180</v>
      </c>
      <c r="J4" s="1284" t="s">
        <v>181</v>
      </c>
    </row>
    <row r="5" spans="1:10" ht="15" customHeight="1" x14ac:dyDescent="0.25">
      <c r="A5" s="1287" t="s">
        <v>554</v>
      </c>
      <c r="B5" s="1282"/>
      <c r="C5" s="1283"/>
      <c r="D5" s="1284"/>
      <c r="E5" s="1284"/>
      <c r="F5" s="1285"/>
      <c r="G5" s="1288"/>
      <c r="H5" s="1289"/>
      <c r="I5" s="1289"/>
      <c r="J5" s="1289"/>
    </row>
    <row r="6" spans="1:10" ht="15" customHeight="1" x14ac:dyDescent="0.25">
      <c r="A6" s="1290" t="s">
        <v>555</v>
      </c>
      <c r="B6" s="1291">
        <v>67249</v>
      </c>
      <c r="C6" s="1292">
        <v>90312</v>
      </c>
      <c r="D6" s="1293">
        <v>90325</v>
      </c>
      <c r="E6" s="1294">
        <v>63893</v>
      </c>
      <c r="F6" s="1295">
        <v>81386</v>
      </c>
      <c r="G6" s="1296">
        <v>65895</v>
      </c>
      <c r="H6" s="1293">
        <v>67715</v>
      </c>
      <c r="I6" s="1293">
        <v>85910</v>
      </c>
      <c r="J6" s="1293">
        <v>99053</v>
      </c>
    </row>
    <row r="7" spans="1:10" ht="15" customHeight="1" x14ac:dyDescent="0.25">
      <c r="A7" s="1297" t="s">
        <v>556</v>
      </c>
      <c r="B7" s="1298">
        <v>807</v>
      </c>
      <c r="C7" s="1299">
        <v>937</v>
      </c>
      <c r="D7" s="1300">
        <v>1009</v>
      </c>
      <c r="E7" s="1300">
        <v>1191</v>
      </c>
      <c r="F7" s="1301">
        <v>725</v>
      </c>
      <c r="G7" s="1302">
        <v>543</v>
      </c>
      <c r="H7" s="1300">
        <v>837</v>
      </c>
      <c r="I7" s="1300">
        <v>1056</v>
      </c>
      <c r="J7" s="1300">
        <v>527</v>
      </c>
    </row>
    <row r="8" spans="1:10" ht="15" customHeight="1" x14ac:dyDescent="0.25">
      <c r="A8" s="1297"/>
      <c r="B8" s="1303"/>
      <c r="C8" s="1304"/>
      <c r="D8" s="1305"/>
      <c r="E8" s="1305"/>
      <c r="F8" s="1306"/>
      <c r="G8" s="1307"/>
      <c r="H8" s="1305"/>
      <c r="I8" s="1305"/>
      <c r="J8" s="1305"/>
    </row>
    <row r="9" spans="1:10" ht="15" customHeight="1" x14ac:dyDescent="0.25">
      <c r="A9" s="1297" t="s">
        <v>557</v>
      </c>
      <c r="B9" s="1303"/>
      <c r="C9" s="1304"/>
      <c r="D9" s="1305"/>
      <c r="E9" s="1305"/>
      <c r="F9" s="1306"/>
      <c r="G9" s="1307"/>
      <c r="H9" s="1305"/>
      <c r="I9" s="1305"/>
      <c r="J9" s="1305"/>
    </row>
    <row r="10" spans="1:10" ht="15" customHeight="1" x14ac:dyDescent="0.25">
      <c r="A10" s="1308" t="s">
        <v>434</v>
      </c>
      <c r="B10" s="1298">
        <v>116864</v>
      </c>
      <c r="C10" s="1299">
        <v>107612</v>
      </c>
      <c r="D10" s="1300">
        <v>108310</v>
      </c>
      <c r="E10" s="1300">
        <v>105560</v>
      </c>
      <c r="F10" s="1301">
        <v>106735</v>
      </c>
      <c r="G10" s="1302">
        <v>103547</v>
      </c>
      <c r="H10" s="1300">
        <v>108538</v>
      </c>
      <c r="I10" s="1300">
        <v>123413</v>
      </c>
      <c r="J10" s="1300">
        <v>143021</v>
      </c>
    </row>
    <row r="11" spans="1:10" ht="15" customHeight="1" x14ac:dyDescent="0.25">
      <c r="A11" s="1308" t="s">
        <v>435</v>
      </c>
      <c r="B11" s="1298">
        <v>7640</v>
      </c>
      <c r="C11" s="1299">
        <v>7544</v>
      </c>
      <c r="D11" s="1300">
        <v>8420</v>
      </c>
      <c r="E11" s="1300">
        <v>6910</v>
      </c>
      <c r="F11" s="1301">
        <v>7642</v>
      </c>
      <c r="G11" s="1302">
        <v>7811</v>
      </c>
      <c r="H11" s="1300">
        <v>8295</v>
      </c>
      <c r="I11" s="1300">
        <v>8483</v>
      </c>
      <c r="J11" s="1300">
        <v>8494</v>
      </c>
    </row>
    <row r="12" spans="1:10" ht="15" customHeight="1" x14ac:dyDescent="0.25">
      <c r="A12" s="1308" t="s">
        <v>558</v>
      </c>
      <c r="B12" s="1298">
        <v>1883</v>
      </c>
      <c r="C12" s="1299">
        <v>2712</v>
      </c>
      <c r="D12" s="1300">
        <v>2571</v>
      </c>
      <c r="E12" s="1300">
        <v>2225</v>
      </c>
      <c r="F12" s="1301">
        <v>1969</v>
      </c>
      <c r="G12" s="1302">
        <v>1796</v>
      </c>
      <c r="H12" s="1300">
        <v>1772</v>
      </c>
      <c r="I12" s="1300">
        <v>1748</v>
      </c>
      <c r="J12" s="1300">
        <v>1432</v>
      </c>
    </row>
    <row r="13" spans="1:10" ht="15" customHeight="1" x14ac:dyDescent="0.25">
      <c r="A13" s="1308" t="s">
        <v>559</v>
      </c>
      <c r="B13" s="1298">
        <v>126387</v>
      </c>
      <c r="C13" s="1299">
        <v>117868</v>
      </c>
      <c r="D13" s="1300">
        <v>119301</v>
      </c>
      <c r="E13" s="1300">
        <v>114695</v>
      </c>
      <c r="F13" s="1301">
        <v>116346</v>
      </c>
      <c r="G13" s="1302">
        <v>113154</v>
      </c>
      <c r="H13" s="1300">
        <v>118605</v>
      </c>
      <c r="I13" s="1300">
        <v>133644</v>
      </c>
      <c r="J13" s="1300">
        <v>152947</v>
      </c>
    </row>
    <row r="14" spans="1:10" ht="15" customHeight="1" x14ac:dyDescent="0.25">
      <c r="A14" s="1309"/>
      <c r="B14" s="1303"/>
      <c r="C14" s="1304"/>
      <c r="D14" s="1305"/>
      <c r="E14" s="1305"/>
      <c r="F14" s="1306"/>
      <c r="G14" s="1307"/>
      <c r="H14" s="1305"/>
      <c r="I14" s="1305"/>
      <c r="J14" s="1305"/>
    </row>
    <row r="15" spans="1:10" ht="15" customHeight="1" x14ac:dyDescent="0.25">
      <c r="A15" s="1297" t="s">
        <v>560</v>
      </c>
      <c r="B15" s="1298">
        <v>199061</v>
      </c>
      <c r="C15" s="1299">
        <v>199325</v>
      </c>
      <c r="D15" s="1300">
        <v>198358</v>
      </c>
      <c r="E15" s="1300">
        <v>184684</v>
      </c>
      <c r="F15" s="1301">
        <v>178690</v>
      </c>
      <c r="G15" s="1302">
        <v>175313</v>
      </c>
      <c r="H15" s="1300">
        <v>155217</v>
      </c>
      <c r="I15" s="1300">
        <v>148706</v>
      </c>
      <c r="J15" s="1300">
        <v>132714</v>
      </c>
    </row>
    <row r="16" spans="1:10" ht="15" customHeight="1" x14ac:dyDescent="0.25">
      <c r="A16" s="1297" t="s">
        <v>561</v>
      </c>
      <c r="B16" s="1298">
        <v>39611</v>
      </c>
      <c r="C16" s="1299">
        <v>51340</v>
      </c>
      <c r="D16" s="1300">
        <v>44655</v>
      </c>
      <c r="E16" s="1300">
        <v>44725</v>
      </c>
      <c r="F16" s="1301">
        <v>44820</v>
      </c>
      <c r="G16" s="1302">
        <v>55699</v>
      </c>
      <c r="H16" s="1300">
        <v>47139</v>
      </c>
      <c r="I16" s="1300">
        <v>54608</v>
      </c>
      <c r="J16" s="1300">
        <v>40655</v>
      </c>
    </row>
    <row r="17" spans="1:10" ht="15" customHeight="1" x14ac:dyDescent="0.25">
      <c r="A17" s="1297" t="s">
        <v>562</v>
      </c>
      <c r="B17" s="1298">
        <v>140259</v>
      </c>
      <c r="C17" s="1299">
        <v>118237</v>
      </c>
      <c r="D17" s="1300">
        <v>110195</v>
      </c>
      <c r="E17" s="1300">
        <v>116595</v>
      </c>
      <c r="F17" s="1301">
        <v>111004</v>
      </c>
      <c r="G17" s="1302">
        <v>110008</v>
      </c>
      <c r="H17" s="1300">
        <v>108222</v>
      </c>
      <c r="I17" s="1300">
        <v>100487</v>
      </c>
      <c r="J17" s="1300">
        <v>81699</v>
      </c>
    </row>
    <row r="18" spans="1:10" ht="15" customHeight="1" x14ac:dyDescent="0.25">
      <c r="A18" s="1308"/>
      <c r="B18" s="1303"/>
      <c r="C18" s="1304"/>
      <c r="D18" s="1305"/>
      <c r="E18" s="1305"/>
      <c r="F18" s="1306"/>
      <c r="G18" s="1307"/>
      <c r="H18" s="1305"/>
      <c r="I18" s="1305"/>
      <c r="J18" s="1305"/>
    </row>
    <row r="19" spans="1:10" ht="15" customHeight="1" x14ac:dyDescent="0.25">
      <c r="A19" s="1297" t="s">
        <v>563</v>
      </c>
      <c r="B19" s="1303"/>
      <c r="C19" s="1304"/>
      <c r="D19" s="1305"/>
      <c r="E19" s="1305"/>
      <c r="F19" s="1306"/>
      <c r="G19" s="1307"/>
      <c r="H19" s="1305"/>
      <c r="I19" s="1305"/>
      <c r="J19" s="1305"/>
    </row>
    <row r="20" spans="1:10" ht="15" customHeight="1" x14ac:dyDescent="0.25">
      <c r="A20" s="1308" t="s">
        <v>323</v>
      </c>
      <c r="B20" s="1298">
        <v>341042</v>
      </c>
      <c r="C20" s="1299">
        <v>344182</v>
      </c>
      <c r="D20" s="1300">
        <v>347707</v>
      </c>
      <c r="E20" s="1300">
        <v>353560</v>
      </c>
      <c r="F20" s="1301">
        <v>353527</v>
      </c>
      <c r="G20" s="1302">
        <v>349279</v>
      </c>
      <c r="H20" s="1300">
        <v>343965</v>
      </c>
      <c r="I20" s="1300">
        <v>337714</v>
      </c>
      <c r="J20" s="1300">
        <v>330991</v>
      </c>
    </row>
    <row r="21" spans="1:10" ht="15" customHeight="1" x14ac:dyDescent="0.25">
      <c r="A21" s="1308" t="s">
        <v>361</v>
      </c>
      <c r="B21" s="1298">
        <v>104124</v>
      </c>
      <c r="C21" s="1299">
        <v>104170</v>
      </c>
      <c r="D21" s="1300">
        <v>103733</v>
      </c>
      <c r="E21" s="1300">
        <v>102178</v>
      </c>
      <c r="F21" s="1301">
        <v>101041</v>
      </c>
      <c r="G21" s="1302">
        <v>99431</v>
      </c>
      <c r="H21" s="1300">
        <v>96561</v>
      </c>
      <c r="I21" s="1300">
        <v>94437</v>
      </c>
      <c r="J21" s="1300">
        <v>92622</v>
      </c>
    </row>
    <row r="22" spans="1:10" ht="15" customHeight="1" x14ac:dyDescent="0.25">
      <c r="A22" s="1308" t="s">
        <v>362</v>
      </c>
      <c r="B22" s="1298">
        <v>17166</v>
      </c>
      <c r="C22" s="1299">
        <v>17109</v>
      </c>
      <c r="D22" s="1300">
        <v>16607</v>
      </c>
      <c r="E22" s="1300">
        <v>16053</v>
      </c>
      <c r="F22" s="1301">
        <v>15494</v>
      </c>
      <c r="G22" s="1302">
        <v>14518</v>
      </c>
      <c r="H22" s="1300">
        <v>13871</v>
      </c>
      <c r="I22" s="1300">
        <v>13622</v>
      </c>
      <c r="J22" s="1300">
        <v>13145</v>
      </c>
    </row>
    <row r="23" spans="1:10" ht="15" customHeight="1" x14ac:dyDescent="0.25">
      <c r="A23" s="1308" t="s">
        <v>564</v>
      </c>
      <c r="B23" s="1298">
        <v>287888</v>
      </c>
      <c r="C23" s="1299">
        <v>291822</v>
      </c>
      <c r="D23" s="1300">
        <v>290051</v>
      </c>
      <c r="E23" s="1300">
        <v>298013</v>
      </c>
      <c r="F23" s="1301">
        <v>290608</v>
      </c>
      <c r="G23" s="1302">
        <v>287107</v>
      </c>
      <c r="H23" s="1300">
        <v>264128</v>
      </c>
      <c r="I23" s="1300">
        <v>249223</v>
      </c>
      <c r="J23" s="1300">
        <v>236072</v>
      </c>
    </row>
    <row r="24" spans="1:10" ht="15" customHeight="1" x14ac:dyDescent="0.25">
      <c r="A24" s="1308" t="s">
        <v>565</v>
      </c>
      <c r="B24" s="1298">
        <v>750220</v>
      </c>
      <c r="C24" s="1299">
        <v>757283</v>
      </c>
      <c r="D24" s="1300">
        <v>758098</v>
      </c>
      <c r="E24" s="1300">
        <v>769804</v>
      </c>
      <c r="F24" s="1301">
        <v>760670</v>
      </c>
      <c r="G24" s="1302">
        <v>750335</v>
      </c>
      <c r="H24" s="1300">
        <v>718525</v>
      </c>
      <c r="I24" s="1300">
        <v>694996</v>
      </c>
      <c r="J24" s="1300">
        <v>672830</v>
      </c>
    </row>
    <row r="25" spans="1:10" ht="15" customHeight="1" x14ac:dyDescent="0.25">
      <c r="A25" s="1308" t="s">
        <v>566</v>
      </c>
      <c r="B25" s="1298">
        <v>6328</v>
      </c>
      <c r="C25" s="1299">
        <v>6372</v>
      </c>
      <c r="D25" s="1300">
        <v>5893</v>
      </c>
      <c r="E25" s="1300">
        <v>5736</v>
      </c>
      <c r="F25" s="1301">
        <v>5513</v>
      </c>
      <c r="G25" s="1302">
        <v>5348</v>
      </c>
      <c r="H25" s="1300">
        <v>5147</v>
      </c>
      <c r="I25" s="1300">
        <v>5294</v>
      </c>
      <c r="J25" s="1300">
        <v>5492</v>
      </c>
    </row>
    <row r="26" spans="1:10" ht="15" customHeight="1" x14ac:dyDescent="0.25">
      <c r="A26" s="1308" t="s">
        <v>567</v>
      </c>
      <c r="B26" s="1298">
        <v>743892</v>
      </c>
      <c r="C26" s="1299">
        <v>750911</v>
      </c>
      <c r="D26" s="1300">
        <v>752205</v>
      </c>
      <c r="E26" s="1300">
        <v>764068</v>
      </c>
      <c r="F26" s="1301">
        <v>755157</v>
      </c>
      <c r="G26" s="1302">
        <v>744987</v>
      </c>
      <c r="H26" s="1300">
        <v>713378</v>
      </c>
      <c r="I26" s="1300">
        <v>689702</v>
      </c>
      <c r="J26" s="1300">
        <v>667338</v>
      </c>
    </row>
    <row r="27" spans="1:10" ht="15" customHeight="1" x14ac:dyDescent="0.25">
      <c r="A27" s="1309"/>
      <c r="B27" s="1303"/>
      <c r="C27" s="1304"/>
      <c r="D27" s="1305"/>
      <c r="E27" s="1305"/>
      <c r="F27" s="1306"/>
      <c r="G27" s="1307"/>
      <c r="H27" s="1305"/>
      <c r="I27" s="1305"/>
      <c r="J27" s="1305"/>
    </row>
    <row r="28" spans="1:10" ht="15" customHeight="1" x14ac:dyDescent="0.25">
      <c r="A28" s="1297" t="s">
        <v>538</v>
      </c>
      <c r="B28" s="1303"/>
      <c r="C28" s="1304"/>
      <c r="D28" s="1305"/>
      <c r="E28" s="1305"/>
      <c r="F28" s="1306"/>
      <c r="G28" s="1307"/>
      <c r="H28" s="1305"/>
      <c r="I28" s="1305"/>
      <c r="J28" s="1305"/>
    </row>
    <row r="29" spans="1:10" ht="15" customHeight="1" x14ac:dyDescent="0.25">
      <c r="A29" s="1308" t="s">
        <v>568</v>
      </c>
      <c r="B29" s="1298">
        <v>15998</v>
      </c>
      <c r="C29" s="1299">
        <v>18628</v>
      </c>
      <c r="D29" s="1300">
        <v>20425</v>
      </c>
      <c r="E29" s="1300">
        <v>21901</v>
      </c>
      <c r="F29" s="1301">
        <v>21872</v>
      </c>
      <c r="G29" s="1302">
        <v>19494</v>
      </c>
      <c r="H29" s="1300">
        <v>19817</v>
      </c>
      <c r="I29" s="1300">
        <v>19043</v>
      </c>
      <c r="J29" s="1300">
        <v>20901</v>
      </c>
    </row>
    <row r="30" spans="1:10" ht="15" customHeight="1" x14ac:dyDescent="0.25">
      <c r="A30" s="1308" t="s">
        <v>569</v>
      </c>
      <c r="B30" s="1298">
        <v>2234</v>
      </c>
      <c r="C30" s="1299">
        <v>2743</v>
      </c>
      <c r="D30" s="1300">
        <v>2437</v>
      </c>
      <c r="E30" s="1300">
        <v>2428</v>
      </c>
      <c r="F30" s="1301">
        <v>2228</v>
      </c>
      <c r="G30" s="1302">
        <v>3349</v>
      </c>
      <c r="H30" s="1300">
        <v>2802</v>
      </c>
      <c r="I30" s="1300">
        <v>2844</v>
      </c>
      <c r="J30" s="1300">
        <v>1745</v>
      </c>
    </row>
    <row r="31" spans="1:10" ht="15" customHeight="1" x14ac:dyDescent="0.25">
      <c r="A31" s="1308" t="s">
        <v>570</v>
      </c>
      <c r="B31" s="1298">
        <v>36</v>
      </c>
      <c r="C31" s="1299">
        <v>38</v>
      </c>
      <c r="D31" s="1300">
        <v>38</v>
      </c>
      <c r="E31" s="1300">
        <v>40</v>
      </c>
      <c r="F31" s="1301">
        <v>40</v>
      </c>
      <c r="G31" s="1302">
        <v>36</v>
      </c>
      <c r="H31" s="1300">
        <v>36</v>
      </c>
      <c r="I31" s="1300">
        <v>39</v>
      </c>
      <c r="J31" s="1300">
        <v>40</v>
      </c>
    </row>
    <row r="32" spans="1:10" ht="15" customHeight="1" x14ac:dyDescent="0.25">
      <c r="A32" s="1308" t="s">
        <v>571</v>
      </c>
      <c r="B32" s="1298">
        <v>5483</v>
      </c>
      <c r="C32" s="1299">
        <v>5604</v>
      </c>
      <c r="D32" s="1300">
        <v>5647</v>
      </c>
      <c r="E32" s="1300">
        <v>5606</v>
      </c>
      <c r="F32" s="1301">
        <v>5659</v>
      </c>
      <c r="G32" s="1302">
        <v>5664</v>
      </c>
      <c r="H32" s="1300">
        <v>5493</v>
      </c>
      <c r="I32" s="1300">
        <v>5532</v>
      </c>
      <c r="J32" s="1300">
        <v>5542</v>
      </c>
    </row>
    <row r="33" spans="1:10" ht="15" customHeight="1" x14ac:dyDescent="0.25">
      <c r="A33" s="1308" t="s">
        <v>572</v>
      </c>
      <c r="B33" s="1298">
        <v>1957</v>
      </c>
      <c r="C33" s="1299">
        <v>1925</v>
      </c>
      <c r="D33" s="1300">
        <v>2607</v>
      </c>
      <c r="E33" s="1300">
        <v>2708</v>
      </c>
      <c r="F33" s="1301">
        <v>2684</v>
      </c>
      <c r="G33" s="1302">
        <v>2633</v>
      </c>
      <c r="H33" s="1300">
        <v>2733</v>
      </c>
      <c r="I33" s="1300">
        <v>2760</v>
      </c>
      <c r="J33" s="1300">
        <v>2740</v>
      </c>
    </row>
    <row r="34" spans="1:10" ht="15" customHeight="1" x14ac:dyDescent="0.25">
      <c r="A34" s="1308" t="s">
        <v>573</v>
      </c>
      <c r="B34" s="1298">
        <v>16981</v>
      </c>
      <c r="C34" s="1299">
        <v>17193</v>
      </c>
      <c r="D34" s="1300">
        <v>17262</v>
      </c>
      <c r="E34" s="1300">
        <v>17396</v>
      </c>
      <c r="F34" s="1301">
        <v>17170</v>
      </c>
      <c r="G34" s="1302">
        <v>16833</v>
      </c>
      <c r="H34" s="1300">
        <v>16580</v>
      </c>
      <c r="I34" s="1300">
        <v>16712</v>
      </c>
      <c r="J34" s="1300">
        <v>16752</v>
      </c>
    </row>
    <row r="35" spans="1:10" ht="15" customHeight="1" x14ac:dyDescent="0.25">
      <c r="A35" s="1308" t="s">
        <v>574</v>
      </c>
      <c r="B35" s="1298">
        <v>3186</v>
      </c>
      <c r="C35" s="1299">
        <v>3541</v>
      </c>
      <c r="D35" s="1300">
        <v>3169</v>
      </c>
      <c r="E35" s="1300">
        <v>2201</v>
      </c>
      <c r="F35" s="1301">
        <v>2516</v>
      </c>
      <c r="G35" s="1302">
        <v>1903</v>
      </c>
      <c r="H35" s="1300">
        <v>905</v>
      </c>
      <c r="I35" s="1300">
        <v>1137</v>
      </c>
      <c r="J35" s="1300">
        <v>1969</v>
      </c>
    </row>
    <row r="36" spans="1:10" ht="15" customHeight="1" x14ac:dyDescent="0.25">
      <c r="A36" s="1308" t="s">
        <v>328</v>
      </c>
      <c r="B36" s="1298">
        <v>29745</v>
      </c>
      <c r="C36" s="1299">
        <v>32441</v>
      </c>
      <c r="D36" s="1300">
        <v>28733</v>
      </c>
      <c r="E36" s="1300">
        <v>31335</v>
      </c>
      <c r="F36" s="1301">
        <v>34412</v>
      </c>
      <c r="G36" s="1302">
        <v>33907</v>
      </c>
      <c r="H36" s="1300">
        <v>32623</v>
      </c>
      <c r="I36" s="1300">
        <v>26326</v>
      </c>
      <c r="J36" s="1300">
        <v>20852</v>
      </c>
    </row>
    <row r="37" spans="1:10" ht="15" customHeight="1" x14ac:dyDescent="0.25">
      <c r="A37" s="1308" t="s">
        <v>575</v>
      </c>
      <c r="B37" s="1298">
        <v>75620</v>
      </c>
      <c r="C37" s="1299">
        <v>82113</v>
      </c>
      <c r="D37" s="1300">
        <v>80318</v>
      </c>
      <c r="E37" s="1300">
        <v>83615</v>
      </c>
      <c r="F37" s="1301">
        <v>86581</v>
      </c>
      <c r="G37" s="1302">
        <v>83819</v>
      </c>
      <c r="H37" s="1300">
        <v>80989</v>
      </c>
      <c r="I37" s="1300">
        <v>74393</v>
      </c>
      <c r="J37" s="1300">
        <v>70541</v>
      </c>
    </row>
    <row r="38" spans="1:10" ht="15" customHeight="1" x14ac:dyDescent="0.25">
      <c r="A38" s="1310"/>
      <c r="B38" s="1298"/>
      <c r="C38" s="1299"/>
      <c r="D38" s="1300"/>
      <c r="E38" s="1300"/>
      <c r="F38" s="1301"/>
      <c r="G38" s="1302"/>
      <c r="H38" s="1300"/>
      <c r="I38" s="1300"/>
      <c r="J38" s="1300"/>
    </row>
    <row r="39" spans="1:10" ht="15" customHeight="1" x14ac:dyDescent="0.25">
      <c r="A39" s="1311" t="s">
        <v>576</v>
      </c>
      <c r="B39" s="1312">
        <v>1392886</v>
      </c>
      <c r="C39" s="1313">
        <v>1411043</v>
      </c>
      <c r="D39" s="1314">
        <v>1396366</v>
      </c>
      <c r="E39" s="1314">
        <v>1373466</v>
      </c>
      <c r="F39" s="1315">
        <v>1374709</v>
      </c>
      <c r="G39" s="1316">
        <v>1349418</v>
      </c>
      <c r="H39" s="1314">
        <v>1292102</v>
      </c>
      <c r="I39" s="1314">
        <v>1288506</v>
      </c>
      <c r="J39" s="1314">
        <v>1245474</v>
      </c>
    </row>
    <row r="40" spans="1:10" ht="15" customHeight="1" x14ac:dyDescent="0.25">
      <c r="A40" s="1317"/>
      <c r="B40" s="1318"/>
      <c r="C40" s="1318"/>
      <c r="D40" s="1318"/>
      <c r="E40" s="1318"/>
      <c r="F40" s="1318"/>
      <c r="G40" s="1318"/>
      <c r="H40" s="1318"/>
      <c r="I40" s="1318"/>
      <c r="J40" s="1318"/>
    </row>
    <row r="41" spans="1:10" ht="15" customHeight="1" x14ac:dyDescent="0.25">
      <c r="A41" s="2722"/>
      <c r="B41" s="2722" t="s">
        <v>15</v>
      </c>
      <c r="C41" s="2722" t="s">
        <v>15</v>
      </c>
      <c r="D41" s="2722" t="s">
        <v>15</v>
      </c>
      <c r="E41" s="2722" t="s">
        <v>15</v>
      </c>
      <c r="F41" s="2722" t="s">
        <v>15</v>
      </c>
      <c r="G41" s="2722" t="s">
        <v>15</v>
      </c>
      <c r="H41" s="2722" t="s">
        <v>15</v>
      </c>
      <c r="I41" s="2722" t="s">
        <v>15</v>
      </c>
      <c r="J41" s="2722" t="s">
        <v>15</v>
      </c>
    </row>
  </sheetData>
  <mergeCells count="4">
    <mergeCell ref="A2:J2"/>
    <mergeCell ref="C3:F3"/>
    <mergeCell ref="G3:J3"/>
    <mergeCell ref="A41:J41"/>
  </mergeCells>
  <hyperlinks>
    <hyperlink ref="A1" location="ToC!A2" display="Back to Table of Contents" xr:uid="{A99E82FB-60DB-4C8B-97FD-3695E1EA6808}"/>
  </hyperlinks>
  <pageMargins left="0.5" right="0.5" top="0.5" bottom="0.5" header="0.25" footer="0.25"/>
  <pageSetup scale="71" orientation="landscape" r:id="rId1"/>
  <headerFooter>
    <oddFooter>&amp;L&amp;G&amp;C&amp;"Scotia,Regular"&amp;9Supplementary Financial Information (SFI)&amp;R13&amp;"Scotia,Regular"&amp;7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6EA9-C449-44A1-95DD-E07B5E2C1F50}">
  <sheetPr codeName="Sheet3">
    <pageSetUpPr fitToPage="1"/>
  </sheetPr>
  <dimension ref="A2:B48"/>
  <sheetViews>
    <sheetView showGridLines="0" workbookViewId="0"/>
  </sheetViews>
  <sheetFormatPr defaultRowHeight="15" customHeight="1" x14ac:dyDescent="0.35"/>
  <cols>
    <col min="1" max="1" width="150.7265625" customWidth="1"/>
    <col min="2" max="2" width="6.7265625" customWidth="1"/>
  </cols>
  <sheetData>
    <row r="2" spans="1:2" ht="18" customHeight="1" x14ac:dyDescent="0.35">
      <c r="A2" s="4" t="s">
        <v>8</v>
      </c>
      <c r="B2" s="5" t="s">
        <v>9</v>
      </c>
    </row>
    <row r="3" spans="1:2" ht="20.149999999999999" customHeight="1" x14ac:dyDescent="0.35">
      <c r="A3" s="6" t="str">
        <f>Cover!C21</f>
        <v>For the period ended: January 31, 2024</v>
      </c>
      <c r="B3" s="7"/>
    </row>
    <row r="4" spans="1:2" ht="15" customHeight="1" x14ac:dyDescent="0.35">
      <c r="A4" s="8"/>
      <c r="B4" s="7"/>
    </row>
    <row r="5" spans="1:2" ht="15" customHeight="1" x14ac:dyDescent="0.35">
      <c r="A5" s="9" t="str">
        <f>HYPERLINK("#" &amp; "Notes_1!A2", "Notes — Adoption of Non-GAAP Measures")</f>
        <v>Notes — Adoption of Non-GAAP Measures</v>
      </c>
      <c r="B5" s="10" t="str">
        <f>HYPERLINK("#" &amp; "Notes_1!A2", "Notes")</f>
        <v>Notes</v>
      </c>
    </row>
    <row r="6" spans="1:2" ht="15" customHeight="1" x14ac:dyDescent="0.35">
      <c r="A6" s="9" t="str">
        <f>HYPERLINK("#" &amp; "EDTF!A2", "Enhanced Disclosure Task Force (EDTF) Recommendations")</f>
        <v>Enhanced Disclosure Task Force (EDTF) Recommendations</v>
      </c>
      <c r="B6" s="10" t="str">
        <f>HYPERLINK("#" &amp; "EDTF!A2", "EDTF")</f>
        <v>EDTF</v>
      </c>
    </row>
    <row r="7" spans="1:2" ht="15" customHeight="1" x14ac:dyDescent="0.35">
      <c r="A7" s="9" t="str">
        <f>HYPERLINK("#" &amp; "1!A2", "Highlights")</f>
        <v>Highlights</v>
      </c>
      <c r="B7" s="10" t="str">
        <f>HYPERLINK("#" &amp; "1!A2", "1")</f>
        <v>1</v>
      </c>
    </row>
    <row r="8" spans="1:2" ht="15" customHeight="1" x14ac:dyDescent="0.35">
      <c r="A8" s="9" t="str">
        <f>HYPERLINK("#" &amp; "2!A2", "Common Share and Other Information")</f>
        <v>Common Share and Other Information</v>
      </c>
      <c r="B8" s="10" t="str">
        <f>HYPERLINK("#" &amp; "2!A2", "2")</f>
        <v>2</v>
      </c>
    </row>
    <row r="9" spans="1:2" ht="15" customHeight="1" x14ac:dyDescent="0.35">
      <c r="A9" s="9" t="str">
        <f>HYPERLINK("#" &amp; "3!A2", "Consolidated Statement of Income")</f>
        <v>Consolidated Statement of Income</v>
      </c>
      <c r="B9" s="10" t="str">
        <f>HYPERLINK("#" &amp; "3!A2", "3")</f>
        <v>3</v>
      </c>
    </row>
    <row r="10" spans="1:2" ht="15" customHeight="1" x14ac:dyDescent="0.35">
      <c r="A10" s="11"/>
      <c r="B10" s="12"/>
    </row>
    <row r="11" spans="1:2" ht="15" customHeight="1" x14ac:dyDescent="0.35">
      <c r="A11" s="13" t="s">
        <v>10</v>
      </c>
      <c r="B11" s="14"/>
    </row>
    <row r="12" spans="1:2" ht="15" customHeight="1" x14ac:dyDescent="0.35">
      <c r="A12" s="15" t="str">
        <f>HYPERLINK("#" &amp; "4!A2", "• Canadian Banking")</f>
        <v>• Canadian Banking</v>
      </c>
      <c r="B12" s="10" t="str">
        <f>HYPERLINK("#" &amp; "4!A2", "4")</f>
        <v>4</v>
      </c>
    </row>
    <row r="13" spans="1:2" ht="15" customHeight="1" x14ac:dyDescent="0.35">
      <c r="A13" s="15" t="str">
        <f>HYPERLINK("#" &amp; "5!A2", "• International Banking")</f>
        <v>• International Banking</v>
      </c>
      <c r="B13" s="10" t="str">
        <f>HYPERLINK("#" &amp; "5!A2", "5")</f>
        <v>5</v>
      </c>
    </row>
    <row r="14" spans="1:2" ht="15" customHeight="1" x14ac:dyDescent="0.35">
      <c r="A14" s="15" t="str">
        <f>HYPERLINK("#" &amp; "6!A2", "• International Banking (Constant Dollar)")</f>
        <v>• International Banking (Constant Dollar)</v>
      </c>
      <c r="B14" s="10" t="str">
        <f>HYPERLINK("#" &amp; "6!A2", "6")</f>
        <v>6</v>
      </c>
    </row>
    <row r="15" spans="1:2" ht="15" customHeight="1" x14ac:dyDescent="0.35">
      <c r="A15" s="15" t="str">
        <f>HYPERLINK("#" &amp; "7!A2", "• Global Wealth Management")</f>
        <v>• Global Wealth Management</v>
      </c>
      <c r="B15" s="10" t="str">
        <f>HYPERLINK("#" &amp; "7!A2", "7")</f>
        <v>7</v>
      </c>
    </row>
    <row r="16" spans="1:2" ht="15" customHeight="1" x14ac:dyDescent="0.35">
      <c r="A16" s="15" t="str">
        <f>HYPERLINK("#" &amp; "8!A2", "• Global Banking and Markets")</f>
        <v>• Global Banking and Markets</v>
      </c>
      <c r="B16" s="10" t="str">
        <f>HYPERLINK("#" &amp; "8!A2", "8")</f>
        <v>8</v>
      </c>
    </row>
    <row r="17" spans="1:2" ht="15" customHeight="1" x14ac:dyDescent="0.35">
      <c r="A17" s="15" t="str">
        <f>HYPERLINK("#" &amp; "9!A2", "• Other")</f>
        <v>• Other</v>
      </c>
      <c r="B17" s="10" t="str">
        <f>HYPERLINK("#" &amp; "9!A2", "9")</f>
        <v>9</v>
      </c>
    </row>
    <row r="18" spans="1:2" ht="15" customHeight="1" x14ac:dyDescent="0.35">
      <c r="A18" s="15"/>
      <c r="B18" s="16"/>
    </row>
    <row r="19" spans="1:2" ht="15" customHeight="1" x14ac:dyDescent="0.35">
      <c r="A19" s="9" t="str">
        <f>HYPERLINK("#" &amp; "10!A2", "Non-Interest Income")</f>
        <v>Non-Interest Income</v>
      </c>
      <c r="B19" s="10" t="str">
        <f>HYPERLINK("#" &amp; "10!A2", "10")</f>
        <v>10</v>
      </c>
    </row>
    <row r="20" spans="1:2" ht="15" customHeight="1" x14ac:dyDescent="0.35">
      <c r="A20" s="9" t="str">
        <f>HYPERLINK("#" &amp; "11!A2", "Revenue from Trading-Related Activities and Assets Under Administration and Management")</f>
        <v>Revenue from Trading-Related Activities and Assets Under Administration and Management</v>
      </c>
      <c r="B20" s="10" t="str">
        <f>HYPERLINK("#" &amp; "11!A2", "11")</f>
        <v>11</v>
      </c>
    </row>
    <row r="21" spans="1:2" ht="15" customHeight="1" x14ac:dyDescent="0.35">
      <c r="A21" s="9" t="str">
        <f>HYPERLINK("#" &amp; "12!A2", "Operating Expenses")</f>
        <v>Operating Expenses</v>
      </c>
      <c r="B21" s="10" t="str">
        <f>HYPERLINK("#" &amp; "12!A2", "12")</f>
        <v>12</v>
      </c>
    </row>
    <row r="22" spans="1:2" ht="15" customHeight="1" x14ac:dyDescent="0.35">
      <c r="A22" s="9" t="str">
        <f>HYPERLINK("#" &amp; "13!A2", "Consolidated Statement of Financial Position — Assets (Spot Balances)")</f>
        <v>Consolidated Statement of Financial Position — Assets (Spot Balances)</v>
      </c>
      <c r="B22" s="10" t="str">
        <f>HYPERLINK("#" &amp; "13!A2", "13")</f>
        <v>13</v>
      </c>
    </row>
    <row r="23" spans="1:2" ht="15" customHeight="1" x14ac:dyDescent="0.35">
      <c r="A23" s="9" t="str">
        <f>HYPERLINK("#" &amp; "14!A2", "Consolidated Statement of Financial Position  — Liabilities and Equity (Spot Balances)")</f>
        <v>Consolidated Statement of Financial Position  — Liabilities and Equity (Spot Balances)</v>
      </c>
      <c r="B23" s="10" t="str">
        <f>HYPERLINK("#" &amp; "14!A2", "14")</f>
        <v>14</v>
      </c>
    </row>
    <row r="24" spans="1:2" ht="15" customHeight="1" x14ac:dyDescent="0.35">
      <c r="A24" s="9" t="str">
        <f>HYPERLINK("#" &amp; "15!A2", "Average Balance Sheet")</f>
        <v>Average Balance Sheet</v>
      </c>
      <c r="B24" s="10" t="str">
        <f>HYPERLINK("#" &amp; "15!A2", "15")</f>
        <v>15</v>
      </c>
    </row>
    <row r="25" spans="1:2" ht="15" customHeight="1" x14ac:dyDescent="0.35">
      <c r="A25" s="9" t="str">
        <f>HYPERLINK("#" &amp; "16!A2", "Consolidated Statement of Changes in Equity")</f>
        <v>Consolidated Statement of Changes in Equity</v>
      </c>
      <c r="B25" s="10" t="str">
        <f>HYPERLINK("#" &amp; "16!A2", "16")</f>
        <v>16</v>
      </c>
    </row>
    <row r="26" spans="1:2" ht="15" customHeight="1" x14ac:dyDescent="0.35">
      <c r="A26" s="9" t="str">
        <f>HYPERLINK("#" &amp; "17!A2", "Consolidated Statement of Changes in Equity (Continued)")</f>
        <v>Consolidated Statement of Changes in Equity (Continued)</v>
      </c>
      <c r="B26" s="10" t="str">
        <f>HYPERLINK("#" &amp; "17!A2", "17")</f>
        <v>17</v>
      </c>
    </row>
    <row r="27" spans="1:2" ht="15" customHeight="1" x14ac:dyDescent="0.35">
      <c r="A27" s="11"/>
      <c r="B27" s="12"/>
    </row>
    <row r="28" spans="1:2" ht="15" customHeight="1" x14ac:dyDescent="0.35">
      <c r="A28" s="17" t="s">
        <v>11</v>
      </c>
      <c r="B28" s="18"/>
    </row>
    <row r="29" spans="1:2" ht="15" customHeight="1" x14ac:dyDescent="0.35">
      <c r="A29" s="15" t="str">
        <f>HYPERLINK("#" &amp; "18!A2", "• Customer Loans and Acceptances by Type of Borrower")</f>
        <v>• Customer Loans and Acceptances by Type of Borrower</v>
      </c>
      <c r="B29" s="10" t="str">
        <f>HYPERLINK("#" &amp; "18!A2", "18")</f>
        <v>18</v>
      </c>
    </row>
    <row r="30" spans="1:2" ht="15" customHeight="1" x14ac:dyDescent="0.35">
      <c r="A30" s="15" t="str">
        <f>HYPERLINK("#" &amp; "19!A2", "• Impaired Loans by Business Segment")</f>
        <v>• Impaired Loans by Business Segment</v>
      </c>
      <c r="B30" s="10" t="str">
        <f>HYPERLINK("#" &amp; "19!A2", "19")</f>
        <v>19</v>
      </c>
    </row>
    <row r="31" spans="1:2" ht="15" customHeight="1" x14ac:dyDescent="0.35">
      <c r="A31" s="15" t="str">
        <f>HYPERLINK("#" &amp; "20!A2", "• Changes in Gross Impaired Loans by Business Segment")</f>
        <v>• Changes in Gross Impaired Loans by Business Segment</v>
      </c>
      <c r="B31" s="10" t="str">
        <f>HYPERLINK("#" &amp; "20!A2", "20")</f>
        <v>20</v>
      </c>
    </row>
    <row r="32" spans="1:2" ht="15" customHeight="1" x14ac:dyDescent="0.35">
      <c r="A32" s="15" t="str">
        <f>HYPERLINK("#" &amp; "21!A2", "• Allowance for Credit Losses &amp; Other Reserves")</f>
        <v>• Allowance for Credit Losses &amp; Other Reserves</v>
      </c>
      <c r="B32" s="10" t="str">
        <f>HYPERLINK("#" &amp; "21!A2", "21")</f>
        <v>21</v>
      </c>
    </row>
    <row r="33" spans="1:2" ht="15" customHeight="1" x14ac:dyDescent="0.35">
      <c r="A33" s="15" t="str">
        <f>HYPERLINK("#" &amp; "22!A2", "• Impaired Loans by Type of Borrower")</f>
        <v>• Impaired Loans by Type of Borrower</v>
      </c>
      <c r="B33" s="10" t="str">
        <f>HYPERLINK("#" &amp; "22!A2", "22")</f>
        <v>22</v>
      </c>
    </row>
    <row r="34" spans="1:2" ht="15" customHeight="1" x14ac:dyDescent="0.35">
      <c r="A34" s="15" t="str">
        <f>HYPERLINK("#" &amp; "23!A2", "• Provision for Credit Losses by Business Line")</f>
        <v>• Provision for Credit Losses by Business Line</v>
      </c>
      <c r="B34" s="10" t="str">
        <f>HYPERLINK("#" &amp; "23!A2", "23")</f>
        <v>23</v>
      </c>
    </row>
    <row r="35" spans="1:2" ht="15" customHeight="1" x14ac:dyDescent="0.35">
      <c r="A35" s="15" t="str">
        <f>HYPERLINK("#" &amp; "24!A2", "• Provision for Credit Losses by Type of Borrower")</f>
        <v>• Provision for Credit Losses by Type of Borrower</v>
      </c>
      <c r="B35" s="10" t="str">
        <f>HYPERLINK("#" &amp; "24!A2", "24")</f>
        <v>24</v>
      </c>
    </row>
    <row r="36" spans="1:2" ht="15" customHeight="1" x14ac:dyDescent="0.35">
      <c r="A36" s="15"/>
      <c r="B36" s="16"/>
    </row>
    <row r="37" spans="1:2" ht="15" customHeight="1" x14ac:dyDescent="0.35">
      <c r="A37" s="9" t="str">
        <f>HYPERLINK("#" &amp; "25!A2", "Financial Investments - Unrealized Gains (Losses)")</f>
        <v>Financial Investments - Unrealized Gains (Losses)</v>
      </c>
      <c r="B37" s="10" t="str">
        <f>HYPERLINK("#" &amp; "25!A2", "25")</f>
        <v>25</v>
      </c>
    </row>
    <row r="38" spans="1:2" ht="15" customHeight="1" x14ac:dyDescent="0.35">
      <c r="A38" s="9" t="str">
        <f>HYPERLINK("#" &amp; "26!A2", "Regulatory Capital Highlights")</f>
        <v>Regulatory Capital Highlights</v>
      </c>
      <c r="B38" s="10" t="str">
        <f>HYPERLINK("#" &amp; "26!A2", "26")</f>
        <v>26</v>
      </c>
    </row>
    <row r="39" spans="1:2" ht="15" customHeight="1" x14ac:dyDescent="0.35">
      <c r="A39" s="9"/>
      <c r="B39" s="10"/>
    </row>
    <row r="40" spans="1:2" ht="15" customHeight="1" x14ac:dyDescent="0.35">
      <c r="A40" s="9" t="str">
        <f>HYPERLINK("#" &amp; "27!A2", "Appendix 1: Global Banking and Markets (Reported Including LatAm)")</f>
        <v>Appendix 1: Global Banking and Markets (Reported Including LatAm)</v>
      </c>
      <c r="B40" s="10" t="str">
        <f>HYPERLINK("#" &amp; "27!A2", "27")</f>
        <v>27</v>
      </c>
    </row>
    <row r="41" spans="1:2" ht="15" customHeight="1" x14ac:dyDescent="0.35">
      <c r="A41" s="9" t="str">
        <f>HYPERLINK("#" &amp; "28!A2", "Appendix 2: International Banking by Region — Latin America")</f>
        <v>Appendix 2: International Banking by Region — Latin America</v>
      </c>
      <c r="B41" s="10" t="str">
        <f>HYPERLINK("#" &amp; "28!A2", "28")</f>
        <v>28</v>
      </c>
    </row>
    <row r="42" spans="1:2" ht="15" customHeight="1" x14ac:dyDescent="0.35">
      <c r="A42" s="9" t="str">
        <f>HYPERLINK("#" &amp; "29!A2", "                                                                                                   — Caribbean &amp; Central America (C&amp;CA) and Asia")</f>
        <v xml:space="preserve">                                                                                                   — Caribbean &amp; Central America (C&amp;CA) and Asia</v>
      </c>
      <c r="B42" s="10" t="str">
        <f>HYPERLINK("#" &amp; "29!A2", "29")</f>
        <v>29</v>
      </c>
    </row>
    <row r="43" spans="1:2" ht="15" customHeight="1" x14ac:dyDescent="0.35">
      <c r="A43" s="9" t="str">
        <f>HYPERLINK("#" &amp; "30!A2", "Appendix 3: Reconciliation of non-GAAP Financial Measures — Reported and adjusted results")</f>
        <v>Appendix 3: Reconciliation of non-GAAP Financial Measures — Reported and adjusted results</v>
      </c>
      <c r="B43" s="10" t="str">
        <f>HYPERLINK("#" &amp; "30!A2", "30")</f>
        <v>30</v>
      </c>
    </row>
    <row r="44" spans="1:2" ht="15" customHeight="1" x14ac:dyDescent="0.35">
      <c r="A44" s="9" t="str">
        <f>HYPERLINK("#" &amp; "31!A2", "                                                                                                                                     — Return on equity reported and adjusted results by operating segment")</f>
        <v xml:space="preserve">                                                                                                                                     — Return on equity reported and adjusted results by operating segment</v>
      </c>
      <c r="B44" s="10" t="str">
        <f>HYPERLINK("#" &amp; "31!A2", "31")</f>
        <v>31</v>
      </c>
    </row>
    <row r="45" spans="1:2" ht="15" customHeight="1" x14ac:dyDescent="0.35">
      <c r="A45" s="9" t="str">
        <f>HYPERLINK("#" &amp; "32!A2", "                                                                                                                                     — Net Interest Margin by operating segment")</f>
        <v xml:space="preserve">                                                                                                                                     — Net Interest Margin by operating segment</v>
      </c>
      <c r="B45" s="10" t="str">
        <f>HYPERLINK("#" &amp; "32!A2", "32")</f>
        <v>32</v>
      </c>
    </row>
    <row r="46" spans="1:2" ht="15" customHeight="1" x14ac:dyDescent="0.35">
      <c r="A46" s="9" t="str">
        <f>HYPERLINK("#" &amp; "33!A2", "                                                                                                                                     — Net Interest Margin by International Banking Region")</f>
        <v xml:space="preserve">                                                                                                                                     — Net Interest Margin by International Banking Region</v>
      </c>
      <c r="B46" s="10" t="str">
        <f>HYPERLINK("#" &amp; "33!A2", "33")</f>
        <v>33</v>
      </c>
    </row>
    <row r="47" spans="1:2" ht="15" customHeight="1" x14ac:dyDescent="0.35">
      <c r="A47" s="19"/>
      <c r="B47" s="20"/>
    </row>
    <row r="48" spans="1:2" ht="15" customHeight="1" x14ac:dyDescent="0.35">
      <c r="A48" s="2622" t="s">
        <v>12</v>
      </c>
      <c r="B48" s="2622"/>
    </row>
  </sheetData>
  <mergeCells count="1">
    <mergeCell ref="A48:B48"/>
  </mergeCells>
  <hyperlinks>
    <hyperlink ref="A8:B8" location="'2'!A1" display="Common Share and Other Information" xr:uid="{9C420D1D-0E42-49B7-B73A-DCA22AA64DD9}"/>
    <hyperlink ref="A9:B9" location="'3'!A1" display="Consolidated Statement of Income" xr:uid="{5357ED30-5183-4984-9D58-BE2D8D05213C}"/>
    <hyperlink ref="A12:B12" location="'4'!A1" display="• Canadian Banking" xr:uid="{7919F2FF-8DD2-445D-B89E-59EBDA9C8905}"/>
    <hyperlink ref="A13:B13" location="'5'!A1" display="• International Banking" xr:uid="{A3895BDC-AE3F-4836-B55A-0915545B2291}"/>
    <hyperlink ref="A15:B15" location="'6'!A1" display="• Global Wealth Management" xr:uid="{D0E6FBC7-35A6-4B66-B042-62B67921DD9B}"/>
    <hyperlink ref="A16:B16" location="'7'!A1" display="• Global Banking and Markets" xr:uid="{4A304B32-90A6-482E-BB2F-A7C62DA4FDFE}"/>
    <hyperlink ref="A17:B17" location="'8'!A1" display="• Other" xr:uid="{C6ED24EB-DFFA-4CCF-8243-6CB9FC1B3337}"/>
    <hyperlink ref="A19:B19" location="'9'!A1" display="Non-Interest Income" xr:uid="{F8D3D355-F17B-4617-8CDE-C427FFD7104C}"/>
    <hyperlink ref="A20:B20" location="'10'!A1" display="Revenue from Trading-Related Activities and Assets Under Administration and Management" xr:uid="{0395B668-1B7F-4074-86F0-935EB2A4B367}"/>
    <hyperlink ref="A21:B21" location="'11'!A1" display="Operating Expenses" xr:uid="{C7AC1BFE-FB9B-4EBF-89E2-AE40A02CB1CD}"/>
    <hyperlink ref="A22:B22" location="'12'!A1" display="Consolidated Statement of Financial Position — Assets (Spot Balances)" xr:uid="{54FDBF3F-DE27-4C98-9B51-A48DD3F0C238}"/>
    <hyperlink ref="A23:B23" location="'13'!A1" display="Consolidated Statement of Financial Position  — Liabilities and Equity (Spot Balances)" xr:uid="{54039E6C-481D-45A6-9E42-AF259AC4BE5F}"/>
    <hyperlink ref="A6" location="EDTF!A2" display="Enhanced Disclosure Task Force (EDTF) Recommendations" xr:uid="{815CF6E6-C4F9-4FD9-AD92-BFEF004EDAD1}"/>
    <hyperlink ref="A24" location="'15'!A2" display="Average Balance Sheet" xr:uid="{6397DD25-8B32-4120-86C5-E7A6CDF33D24}"/>
    <hyperlink ref="A29" location="'18'!A2" display="• Customer Loans and Acceptances by Type of Borrower" xr:uid="{C6393150-8E56-4F53-84C1-7AB4E0C57957}"/>
    <hyperlink ref="A30" location="'19'!A2" display="• Impaired Loans by Business Segment" xr:uid="{7870718C-3482-4057-8002-76BEF09276E2}"/>
    <hyperlink ref="A31" location="'20'!A2" display="• Changes in Gross Impaired Loans by Business Segment" xr:uid="{BE32E1F2-B5DA-4F84-AB3C-4D50F075F200}"/>
    <hyperlink ref="A32" location="'21'!A2" display="• Allowance for Credit Losses &amp; Other Reserves" xr:uid="{D985F945-AF28-490F-8DEE-DDF9828FF5CD}"/>
    <hyperlink ref="A33" location="'22'!A2" display="• Impaired Loans by Type of Borrower" xr:uid="{CD86B902-70BB-4CDB-92D4-69B0BE192EDB}"/>
    <hyperlink ref="A34" location="'23'!A2" display="• Provision for Credit Losses by Business Line" xr:uid="{20E13B2E-FCD9-4938-9CB8-CF191156EFC7}"/>
    <hyperlink ref="A35" location="'24'!A2" display="• Provision for Credit Losses by Type of Borrower" xr:uid="{35EF1A1F-EDB1-436D-980A-AB5BFDE57828}"/>
    <hyperlink ref="A5" location="Notes_1!A1" display="Notes — Adoption of Non-GAAP Measures" xr:uid="{A1799E68-E8D4-43BF-A382-2F044F8FCF01}"/>
    <hyperlink ref="A25" location="'16'!A2" display="Consolidated Statement of Changes in Equity" xr:uid="{D8351B5F-2210-4346-BBF9-BF3E111AFE1C}"/>
    <hyperlink ref="B24" location="'15'!A2" display="'15'!A2" xr:uid="{E85CEE91-2E10-46E4-9965-C89ABC850F91}"/>
    <hyperlink ref="B29" location="'18'!A2" display="'18'!A2" xr:uid="{DFD72FCB-04A9-47F5-A91F-16C60242BC89}"/>
    <hyperlink ref="B30" location="'19'!A2" display="'19'!A2" xr:uid="{9EC0B3BA-F2FC-4FF6-BC33-7F48C8D9B9AE}"/>
    <hyperlink ref="B31" location="'20'!A2" display="'20'!A2" xr:uid="{D235E711-A94C-4A5E-B87A-7A2979A68381}"/>
    <hyperlink ref="B32" location="'21'!A2" display="'21'!A2" xr:uid="{B828FED0-3B16-44C6-A498-8373E15F9C76}"/>
    <hyperlink ref="B33" location="'22'!A2" display="'22'!A2" xr:uid="{DEA0E984-9A5B-4ACB-BA26-9F7CF98CDC03}"/>
    <hyperlink ref="B34" location="'23'!A2" display="'23'!A2" xr:uid="{CD5CDC11-31DD-42FA-8E5D-44BCE5131021}"/>
    <hyperlink ref="B35" location="'24'!A2" display="'24'!A2" xr:uid="{6AC7FCD7-F716-4B0A-9B46-F49C2CA29C9A}"/>
    <hyperlink ref="A26" location="'17'!A2" display="Consolidated Statement of Changes in Equity (Continued)" xr:uid="{D3BA889C-FFDC-4EC1-A919-789E63FE1F25}"/>
    <hyperlink ref="B14" location="'6'!A2" display="'6'!A2" xr:uid="{77C75FE7-98B4-4079-9972-6ABBEBFAE5F4}"/>
    <hyperlink ref="B15" location="'7'!A2" display="'7'!A2" xr:uid="{D9DD0631-66AA-4676-8045-CEC970F1679D}"/>
    <hyperlink ref="B16" location="'8'!A2" display="'8'!A2" xr:uid="{24242824-21E5-45CD-B7A5-CC5D362718C1}"/>
    <hyperlink ref="B17" location="'9'!A2" display="'9'!A2" xr:uid="{B5ADF99D-F619-4F28-8090-A19F54570467}"/>
    <hyperlink ref="B26" location="'17'!A2" display="'17'!A2" xr:uid="{A9FF9BB4-2DD4-4C05-A4A9-227169705AE6}"/>
    <hyperlink ref="B25" location="'16'!A2" display="'16'!A2" xr:uid="{A32BB7C1-F2CA-42CA-8AB1-D6BD0FA1A878}"/>
    <hyperlink ref="B23" location="'14'!A2" display="'14'!A2" xr:uid="{88D80C0D-3842-444C-8950-30399BE3CACE}"/>
    <hyperlink ref="B22" location="'13'!A2" display="'13'!A2" xr:uid="{335C45F2-7C45-4F4F-9F3C-FF8DAD17C4D4}"/>
    <hyperlink ref="B21" location="'12'!A2" display="'12'!A2" xr:uid="{74F64BF0-2583-4055-914A-5BD4AE218A9C}"/>
    <hyperlink ref="B20" location="'11'!A2" display="'11'!A2" xr:uid="{8D1EECC4-926D-4D5F-AC27-DEEBF0E88722}"/>
    <hyperlink ref="B19" location="'10'!A2" display="'10'!A2" xr:uid="{53C9D85F-9D8E-4D72-9ABE-EF27DF3AB2DB}"/>
    <hyperlink ref="B5" location="Notes_1!A1" display="Notes" xr:uid="{2C5FA1B0-0534-4AD8-B5D0-36EA66B6364D}"/>
    <hyperlink ref="B6" location="EDTF!A2" display="Enhanced Disclosure Task Force (EDTF) Recommendations" xr:uid="{7DA6A653-FAC0-489A-998A-A8FE222B4499}"/>
    <hyperlink ref="B7" location="'1'!A2" display="'1'!A2" xr:uid="{410983A7-ED84-41F3-B000-28D4507F9127}"/>
    <hyperlink ref="A8" location="'2'!A2" display="Common Share and Other Information" xr:uid="{D3B9CE91-9A46-435F-9640-FA6D1687E106}"/>
    <hyperlink ref="B8" location="'2'!A2" display="'2'!A2" xr:uid="{16FC51A7-E2C3-46EE-B9B6-8D24327E673A}"/>
    <hyperlink ref="A9" location="'3'!A2" display="Consolidated Statement of Income" xr:uid="{66211ED8-C51F-4D55-A2B3-BAAAA378D038}"/>
    <hyperlink ref="B9" location="'3'!A2" display="'3'!A2" xr:uid="{C74289F6-0FAC-43B4-A0AF-7A112E89B37F}"/>
    <hyperlink ref="A12" location="'4'!A2" display="• Canadian Banking" xr:uid="{4473A6F3-6F7E-47DF-80FC-34B9979BBF13}"/>
    <hyperlink ref="B12" location="'4'!A2" display="'4'!A2" xr:uid="{8C96AF1B-412C-41F8-9B9D-205068C5C063}"/>
    <hyperlink ref="A13" location="'5'!A2" display="• International Banking" xr:uid="{12E62E60-A5DF-4DB6-BAFB-9FDB0BFFE7F1}"/>
    <hyperlink ref="B13" location="'5'!A2" display="'5'!A2" xr:uid="{E5F9F304-357E-4540-9662-2CC8C02BD130}"/>
    <hyperlink ref="A14" location="'6'!A2" display="• International Banking (Constant Dollar)" xr:uid="{5934ACAE-603C-4FC8-BC21-676FFBA4A777}"/>
    <hyperlink ref="A15" location="'7'!A2" display="• Global Wealth Management" xr:uid="{92BACB09-549B-4BC6-9635-D441D99A35EF}"/>
    <hyperlink ref="A16" location="'8'!A2" display="• Global Banking and Markets" xr:uid="{7C05CB62-D4F8-4561-8F9E-7B97165D9662}"/>
    <hyperlink ref="A17" location="'9'!A2" display="• Other" xr:uid="{4BAB438C-47A2-408F-8350-1B8D467F7AB3}"/>
    <hyperlink ref="A19" location="'10'!A2" display="Non-Interest Income" xr:uid="{3B8FEFB8-9B68-4359-9DDE-81698DB6D845}"/>
    <hyperlink ref="A20" location="'11'!A2" display="Revenue from Trading-Related Activities and Assets Under Administration and Management" xr:uid="{5DC8CC1C-8485-4B96-A8F1-E34ACAE1186A}"/>
    <hyperlink ref="A21" location="'12'!A2" display="Operating Expenses" xr:uid="{4A30E8C6-B855-4FE4-B213-BA60F235AF3F}"/>
    <hyperlink ref="A22" location="'13'!A2" display="Consolidated Statement of Financial Position — Assets (Spot Balances)" xr:uid="{37FFC862-B1D9-4568-9DE3-BA73013628A8}"/>
    <hyperlink ref="A23" location="'14'!A2" display="Consolidated Statement of Financial Position  — Liabilities and Equity (Spot Balances)" xr:uid="{FD304A26-D3C9-4D61-9E71-72D46C4979D4}"/>
    <hyperlink ref="A7" location="'1'!A2" display="'1'!A2" xr:uid="{0AEF2F38-43E3-4B4E-AC61-2D1BAEBB943B}"/>
  </hyperlinks>
  <pageMargins left="0.5" right="0.5" top="0.5" bottom="0.5" header="0.25" footer="0.25"/>
  <pageSetup scale="73" firstPageNumber="6" orientation="landscape" useFirstPageNumber="1" r:id="rId1"/>
  <headerFooter>
    <oddFooter>&amp;L&amp;G&amp;C&amp;"Scotia,Regular"&amp;9Supplementary Financial Information (SFI)&amp;RToC&amp;"Scotia,Regular"&amp;7</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72EF1-988C-4588-AAFD-DB1FB1F05662}">
  <sheetPr>
    <pageSetUpPr fitToPage="1"/>
  </sheetPr>
  <dimension ref="A1:J43"/>
  <sheetViews>
    <sheetView showGridLines="0" zoomScaleNormal="100" workbookViewId="0"/>
  </sheetViews>
  <sheetFormatPr defaultRowHeight="12.5" x14ac:dyDescent="0.25"/>
  <cols>
    <col min="1" max="1" width="77.7265625" style="22" customWidth="1"/>
    <col min="2" max="10" width="11.7265625" style="22" customWidth="1"/>
    <col min="11" max="16384" width="8.7265625" style="22"/>
  </cols>
  <sheetData>
    <row r="1" spans="1:10" ht="20" customHeight="1" x14ac:dyDescent="0.25">
      <c r="A1" s="21" t="s">
        <v>13</v>
      </c>
    </row>
    <row r="2" spans="1:10" ht="24" customHeight="1" x14ac:dyDescent="0.25">
      <c r="A2" s="2717" t="s">
        <v>577</v>
      </c>
      <c r="B2" s="2717" t="s">
        <v>15</v>
      </c>
      <c r="C2" s="2717" t="s">
        <v>15</v>
      </c>
      <c r="D2" s="2717" t="s">
        <v>15</v>
      </c>
      <c r="E2" s="2717" t="s">
        <v>15</v>
      </c>
      <c r="F2" s="2717" t="s">
        <v>15</v>
      </c>
      <c r="G2" s="2717" t="s">
        <v>15</v>
      </c>
      <c r="H2" s="2717" t="s">
        <v>15</v>
      </c>
      <c r="I2" s="2717" t="s">
        <v>15</v>
      </c>
      <c r="J2" s="2717" t="s">
        <v>15</v>
      </c>
    </row>
    <row r="3" spans="1:10" ht="15" customHeight="1" x14ac:dyDescent="0.25">
      <c r="A3" s="1279"/>
      <c r="B3" s="1319" t="s">
        <v>174</v>
      </c>
      <c r="C3" s="2723">
        <v>2023</v>
      </c>
      <c r="D3" s="2719" t="s">
        <v>15</v>
      </c>
      <c r="E3" s="2719" t="s">
        <v>15</v>
      </c>
      <c r="F3" s="2724" t="s">
        <v>15</v>
      </c>
      <c r="G3" s="2725">
        <v>2022</v>
      </c>
      <c r="H3" s="2719" t="s">
        <v>15</v>
      </c>
      <c r="I3" s="2719" t="s">
        <v>15</v>
      </c>
      <c r="J3" s="2719" t="s">
        <v>15</v>
      </c>
    </row>
    <row r="4" spans="1:10" ht="15" customHeight="1" x14ac:dyDescent="0.25">
      <c r="A4" s="1281" t="s">
        <v>553</v>
      </c>
      <c r="B4" s="1320" t="s">
        <v>177</v>
      </c>
      <c r="C4" s="1321" t="s">
        <v>178</v>
      </c>
      <c r="D4" s="1284" t="s">
        <v>179</v>
      </c>
      <c r="E4" s="1284" t="s">
        <v>180</v>
      </c>
      <c r="F4" s="1322" t="s">
        <v>181</v>
      </c>
      <c r="G4" s="1286" t="s">
        <v>178</v>
      </c>
      <c r="H4" s="1284" t="s">
        <v>179</v>
      </c>
      <c r="I4" s="1284" t="s">
        <v>180</v>
      </c>
      <c r="J4" s="1284" t="s">
        <v>181</v>
      </c>
    </row>
    <row r="5" spans="1:10" ht="15" customHeight="1" x14ac:dyDescent="0.25">
      <c r="A5" s="1287" t="s">
        <v>578</v>
      </c>
      <c r="B5" s="1320"/>
      <c r="C5" s="1321"/>
      <c r="D5" s="1284"/>
      <c r="E5" s="1284"/>
      <c r="F5" s="1322"/>
      <c r="G5" s="1286"/>
      <c r="H5" s="1284"/>
      <c r="I5" s="1284"/>
      <c r="J5" s="1284"/>
    </row>
    <row r="6" spans="1:10" ht="15" customHeight="1" x14ac:dyDescent="0.25">
      <c r="A6" s="1323" t="s">
        <v>200</v>
      </c>
      <c r="B6" s="1324"/>
      <c r="C6" s="1325"/>
      <c r="D6" s="1326"/>
      <c r="E6" s="1326"/>
      <c r="F6" s="1327"/>
      <c r="G6" s="1328"/>
      <c r="H6" s="1326"/>
      <c r="I6" s="1326"/>
      <c r="J6" s="1326"/>
    </row>
    <row r="7" spans="1:10" ht="15" customHeight="1" x14ac:dyDescent="0.25">
      <c r="A7" s="1308" t="s">
        <v>503</v>
      </c>
      <c r="B7" s="1329">
        <v>292576</v>
      </c>
      <c r="C7" s="1330">
        <v>288617</v>
      </c>
      <c r="D7" s="1300">
        <v>284738</v>
      </c>
      <c r="E7" s="1300">
        <v>283651</v>
      </c>
      <c r="F7" s="1331">
        <v>274879</v>
      </c>
      <c r="G7" s="1302">
        <v>265892</v>
      </c>
      <c r="H7" s="1300">
        <v>259503</v>
      </c>
      <c r="I7" s="1300">
        <v>252847</v>
      </c>
      <c r="J7" s="1300">
        <v>247067</v>
      </c>
    </row>
    <row r="8" spans="1:10" ht="15" customHeight="1" x14ac:dyDescent="0.25">
      <c r="A8" s="1308" t="s">
        <v>564</v>
      </c>
      <c r="B8" s="1329">
        <v>597114</v>
      </c>
      <c r="C8" s="1330">
        <v>612267</v>
      </c>
      <c r="D8" s="1300">
        <v>615431</v>
      </c>
      <c r="E8" s="1300">
        <v>611376</v>
      </c>
      <c r="F8" s="1331">
        <v>621740</v>
      </c>
      <c r="G8" s="1302">
        <v>597617</v>
      </c>
      <c r="H8" s="1300">
        <v>566966</v>
      </c>
      <c r="I8" s="1300">
        <v>569268</v>
      </c>
      <c r="J8" s="1300">
        <v>559616</v>
      </c>
    </row>
    <row r="9" spans="1:10" ht="15" customHeight="1" x14ac:dyDescent="0.25">
      <c r="A9" s="1308" t="s">
        <v>579</v>
      </c>
      <c r="B9" s="1329">
        <v>50083</v>
      </c>
      <c r="C9" s="1330">
        <v>51449</v>
      </c>
      <c r="D9" s="1300">
        <v>57056</v>
      </c>
      <c r="E9" s="1300">
        <v>50511</v>
      </c>
      <c r="F9" s="1331">
        <v>53268</v>
      </c>
      <c r="G9" s="1302">
        <v>52672</v>
      </c>
      <c r="H9" s="1300">
        <v>53113</v>
      </c>
      <c r="I9" s="1300">
        <v>54439</v>
      </c>
      <c r="J9" s="1300">
        <v>44362</v>
      </c>
    </row>
    <row r="10" spans="1:10" ht="15" customHeight="1" x14ac:dyDescent="0.25">
      <c r="A10" s="1309" t="s">
        <v>580</v>
      </c>
      <c r="B10" s="1329">
        <v>939773</v>
      </c>
      <c r="C10" s="1330">
        <v>952333</v>
      </c>
      <c r="D10" s="1300">
        <v>957225</v>
      </c>
      <c r="E10" s="1300">
        <v>945538</v>
      </c>
      <c r="F10" s="1331">
        <v>949887</v>
      </c>
      <c r="G10" s="1302">
        <v>916181</v>
      </c>
      <c r="H10" s="1300">
        <v>879582</v>
      </c>
      <c r="I10" s="1300">
        <v>876554</v>
      </c>
      <c r="J10" s="1300">
        <v>851045</v>
      </c>
    </row>
    <row r="11" spans="1:10" ht="15" customHeight="1" x14ac:dyDescent="0.25">
      <c r="A11" s="1309"/>
      <c r="B11" s="1332"/>
      <c r="C11" s="1333"/>
      <c r="D11" s="1305"/>
      <c r="E11" s="1305"/>
      <c r="F11" s="1334"/>
      <c r="G11" s="1307"/>
      <c r="H11" s="1305"/>
      <c r="I11" s="1305"/>
      <c r="J11" s="1305"/>
    </row>
    <row r="12" spans="1:10" ht="15" customHeight="1" x14ac:dyDescent="0.25">
      <c r="A12" s="1309" t="s">
        <v>581</v>
      </c>
      <c r="B12" s="1329">
        <v>32074</v>
      </c>
      <c r="C12" s="1330">
        <v>26779</v>
      </c>
      <c r="D12" s="1300">
        <v>28893</v>
      </c>
      <c r="E12" s="1300">
        <v>26935</v>
      </c>
      <c r="F12" s="1331">
        <v>26583</v>
      </c>
      <c r="G12" s="1302">
        <v>22421</v>
      </c>
      <c r="H12" s="1300">
        <v>22876</v>
      </c>
      <c r="I12" s="1300">
        <v>21927</v>
      </c>
      <c r="J12" s="1300">
        <v>23979</v>
      </c>
    </row>
    <row r="13" spans="1:10" ht="15" customHeight="1" x14ac:dyDescent="0.35">
      <c r="A13" s="1309"/>
      <c r="B13" s="1335"/>
      <c r="C13" s="1333"/>
      <c r="D13" s="1336"/>
      <c r="E13" s="1336"/>
      <c r="F13" s="1337"/>
      <c r="G13" s="1307"/>
      <c r="H13" s="1305"/>
      <c r="I13" s="1305"/>
      <c r="J13" s="1305"/>
    </row>
    <row r="14" spans="1:10" ht="15" customHeight="1" x14ac:dyDescent="0.35">
      <c r="A14" s="1309" t="s">
        <v>558</v>
      </c>
      <c r="B14" s="1335"/>
      <c r="C14" s="1333"/>
      <c r="D14" s="1336"/>
      <c r="E14" s="1336"/>
      <c r="F14" s="1337"/>
      <c r="G14" s="1307"/>
      <c r="H14" s="1305"/>
      <c r="I14" s="1305"/>
      <c r="J14" s="1305"/>
    </row>
    <row r="15" spans="1:10" ht="15" customHeight="1" x14ac:dyDescent="0.25">
      <c r="A15" s="1308" t="s">
        <v>582</v>
      </c>
      <c r="B15" s="1329">
        <v>16094</v>
      </c>
      <c r="C15" s="1330">
        <v>18718</v>
      </c>
      <c r="D15" s="1300">
        <v>20478</v>
      </c>
      <c r="E15" s="1300">
        <v>21951</v>
      </c>
      <c r="F15" s="1331">
        <v>21912</v>
      </c>
      <c r="G15" s="1302">
        <v>19525</v>
      </c>
      <c r="H15" s="1300">
        <v>19844</v>
      </c>
      <c r="I15" s="1300">
        <v>19070</v>
      </c>
      <c r="J15" s="1300">
        <v>20934</v>
      </c>
    </row>
    <row r="16" spans="1:10" ht="15" customHeight="1" x14ac:dyDescent="0.25">
      <c r="A16" s="1308" t="s">
        <v>583</v>
      </c>
      <c r="B16" s="1329">
        <v>43621</v>
      </c>
      <c r="C16" s="1330">
        <v>36403</v>
      </c>
      <c r="D16" s="1300">
        <v>37522</v>
      </c>
      <c r="E16" s="1300">
        <v>41310</v>
      </c>
      <c r="F16" s="1331">
        <v>43439</v>
      </c>
      <c r="G16" s="1302">
        <v>40449</v>
      </c>
      <c r="H16" s="1300">
        <v>44220</v>
      </c>
      <c r="I16" s="1300">
        <v>44620</v>
      </c>
      <c r="J16" s="1300">
        <v>46133</v>
      </c>
    </row>
    <row r="17" spans="1:10" ht="15" customHeight="1" x14ac:dyDescent="0.25">
      <c r="A17" s="1308" t="s">
        <v>584</v>
      </c>
      <c r="B17" s="1329">
        <v>47134</v>
      </c>
      <c r="C17" s="1330">
        <v>58660</v>
      </c>
      <c r="D17" s="1300">
        <v>50848</v>
      </c>
      <c r="E17" s="1300">
        <v>50562</v>
      </c>
      <c r="F17" s="1331">
        <v>52746</v>
      </c>
      <c r="G17" s="1302">
        <v>65900</v>
      </c>
      <c r="H17" s="1300">
        <v>56880</v>
      </c>
      <c r="I17" s="1300">
        <v>57123</v>
      </c>
      <c r="J17" s="1300">
        <v>39697</v>
      </c>
    </row>
    <row r="18" spans="1:10" ht="15" customHeight="1" x14ac:dyDescent="0.25">
      <c r="A18" s="1308" t="s">
        <v>585</v>
      </c>
      <c r="B18" s="1329">
        <v>162115</v>
      </c>
      <c r="C18" s="1330">
        <v>160007</v>
      </c>
      <c r="D18" s="1300">
        <v>147432</v>
      </c>
      <c r="E18" s="1300">
        <v>132631</v>
      </c>
      <c r="F18" s="1331">
        <v>132206</v>
      </c>
      <c r="G18" s="1302">
        <v>139025</v>
      </c>
      <c r="H18" s="1300">
        <v>128145</v>
      </c>
      <c r="I18" s="1300">
        <v>131978</v>
      </c>
      <c r="J18" s="1300">
        <v>122878</v>
      </c>
    </row>
    <row r="19" spans="1:10" ht="15" customHeight="1" x14ac:dyDescent="0.25">
      <c r="A19" s="1308" t="s">
        <v>586</v>
      </c>
      <c r="B19" s="1329">
        <v>1000</v>
      </c>
      <c r="C19" s="1330">
        <v>728</v>
      </c>
      <c r="D19" s="1300">
        <v>530</v>
      </c>
      <c r="E19" s="1300">
        <v>388</v>
      </c>
      <c r="F19" s="1331">
        <v>408</v>
      </c>
      <c r="G19" s="1302">
        <v>463</v>
      </c>
      <c r="H19" s="1300">
        <v>288</v>
      </c>
      <c r="I19" s="1300">
        <v>224</v>
      </c>
      <c r="J19" s="1300">
        <v>575</v>
      </c>
    </row>
    <row r="20" spans="1:10" ht="15" customHeight="1" x14ac:dyDescent="0.25">
      <c r="A20" s="1308" t="s">
        <v>587</v>
      </c>
      <c r="B20" s="1329">
        <v>7984</v>
      </c>
      <c r="C20" s="1330">
        <v>9693</v>
      </c>
      <c r="D20" s="1300">
        <v>9566</v>
      </c>
      <c r="E20" s="1300">
        <v>8784</v>
      </c>
      <c r="F20" s="1331">
        <v>8713</v>
      </c>
      <c r="G20" s="1302">
        <v>8469</v>
      </c>
      <c r="H20" s="1300">
        <v>8413</v>
      </c>
      <c r="I20" s="1300">
        <v>8447</v>
      </c>
      <c r="J20" s="1300">
        <v>6338</v>
      </c>
    </row>
    <row r="21" spans="1:10" ht="15" customHeight="1" x14ac:dyDescent="0.25">
      <c r="A21" s="1308" t="s">
        <v>588</v>
      </c>
      <c r="B21" s="1329">
        <v>572</v>
      </c>
      <c r="C21" s="1330">
        <v>631</v>
      </c>
      <c r="D21" s="1300">
        <v>260</v>
      </c>
      <c r="E21" s="1300">
        <v>295</v>
      </c>
      <c r="F21" s="1331">
        <v>321</v>
      </c>
      <c r="G21" s="1302">
        <v>333</v>
      </c>
      <c r="H21" s="1300">
        <v>252</v>
      </c>
      <c r="I21" s="1300">
        <v>254</v>
      </c>
      <c r="J21" s="1300">
        <v>277</v>
      </c>
    </row>
    <row r="22" spans="1:10" ht="15" customHeight="1" x14ac:dyDescent="0.25">
      <c r="A22" s="1308" t="s">
        <v>589</v>
      </c>
      <c r="B22" s="1329">
        <v>1445</v>
      </c>
      <c r="C22" s="1330">
        <v>1446</v>
      </c>
      <c r="D22" s="1300">
        <v>1408</v>
      </c>
      <c r="E22" s="1300">
        <v>1105</v>
      </c>
      <c r="F22" s="1331">
        <v>1068</v>
      </c>
      <c r="G22" s="1302">
        <v>1099</v>
      </c>
      <c r="H22" s="1300">
        <v>1075</v>
      </c>
      <c r="I22" s="1300">
        <v>1154</v>
      </c>
      <c r="J22" s="1300">
        <v>1170</v>
      </c>
    </row>
    <row r="23" spans="1:10" ht="15" customHeight="1" x14ac:dyDescent="0.25">
      <c r="A23" s="1308" t="s">
        <v>558</v>
      </c>
      <c r="B23" s="1329">
        <v>60622</v>
      </c>
      <c r="C23" s="1330">
        <v>67074</v>
      </c>
      <c r="D23" s="1300">
        <v>64537</v>
      </c>
      <c r="E23" s="1300">
        <v>65248</v>
      </c>
      <c r="F23" s="1331">
        <v>61695</v>
      </c>
      <c r="G23" s="1302">
        <v>60804</v>
      </c>
      <c r="H23" s="1300">
        <v>56942</v>
      </c>
      <c r="I23" s="1300">
        <v>55188</v>
      </c>
      <c r="J23" s="1300">
        <v>58502</v>
      </c>
    </row>
    <row r="24" spans="1:10" ht="15" customHeight="1" x14ac:dyDescent="0.25">
      <c r="A24" s="1308" t="s">
        <v>590</v>
      </c>
      <c r="B24" s="1329">
        <v>340587</v>
      </c>
      <c r="C24" s="1330">
        <v>353360</v>
      </c>
      <c r="D24" s="1300">
        <v>332581</v>
      </c>
      <c r="E24" s="1300">
        <v>322274</v>
      </c>
      <c r="F24" s="1331">
        <v>322508</v>
      </c>
      <c r="G24" s="1302">
        <v>336067</v>
      </c>
      <c r="H24" s="1300">
        <v>316059</v>
      </c>
      <c r="I24" s="1300">
        <v>318058</v>
      </c>
      <c r="J24" s="1300">
        <v>296504</v>
      </c>
    </row>
    <row r="25" spans="1:10" ht="15" customHeight="1" x14ac:dyDescent="0.25">
      <c r="A25" s="1297" t="s">
        <v>591</v>
      </c>
      <c r="B25" s="1329">
        <v>1312434</v>
      </c>
      <c r="C25" s="1330">
        <v>1332472</v>
      </c>
      <c r="D25" s="1300">
        <v>1318699</v>
      </c>
      <c r="E25" s="1300">
        <v>1294747</v>
      </c>
      <c r="F25" s="1331">
        <v>1298978</v>
      </c>
      <c r="G25" s="1302">
        <v>1274669</v>
      </c>
      <c r="H25" s="1300">
        <v>1218517</v>
      </c>
      <c r="I25" s="1300">
        <v>1216539</v>
      </c>
      <c r="J25" s="1300">
        <v>1171528</v>
      </c>
    </row>
    <row r="26" spans="1:10" ht="15" customHeight="1" x14ac:dyDescent="0.25">
      <c r="A26" s="1338"/>
      <c r="B26" s="1339"/>
      <c r="C26" s="1340"/>
      <c r="D26" s="1341"/>
      <c r="E26" s="1341"/>
      <c r="F26" s="1342"/>
      <c r="G26" s="1343"/>
      <c r="H26" s="1341"/>
      <c r="I26" s="1341"/>
      <c r="J26" s="1341"/>
    </row>
    <row r="27" spans="1:10" ht="15" customHeight="1" x14ac:dyDescent="0.25">
      <c r="A27" s="1287" t="s">
        <v>592</v>
      </c>
      <c r="B27" s="1320"/>
      <c r="C27" s="1321"/>
      <c r="D27" s="1284"/>
      <c r="E27" s="1284"/>
      <c r="F27" s="1322"/>
      <c r="G27" s="1344"/>
      <c r="H27" s="1345"/>
      <c r="I27" s="1345"/>
      <c r="J27" s="1345"/>
    </row>
    <row r="28" spans="1:10" ht="15" customHeight="1" x14ac:dyDescent="0.25">
      <c r="A28" s="1290" t="s">
        <v>593</v>
      </c>
      <c r="B28" s="1324"/>
      <c r="C28" s="1325"/>
      <c r="D28" s="1326"/>
      <c r="E28" s="1326"/>
      <c r="F28" s="1327"/>
      <c r="G28" s="1346"/>
      <c r="H28" s="1347"/>
      <c r="I28" s="1347"/>
      <c r="J28" s="1347"/>
    </row>
    <row r="29" spans="1:10" ht="15" customHeight="1" x14ac:dyDescent="0.25">
      <c r="A29" s="1308" t="s">
        <v>594</v>
      </c>
      <c r="B29" s="1329">
        <v>20599</v>
      </c>
      <c r="C29" s="1330">
        <v>20109</v>
      </c>
      <c r="D29" s="1300">
        <v>19627</v>
      </c>
      <c r="E29" s="1300">
        <v>19160</v>
      </c>
      <c r="F29" s="1331">
        <v>18732</v>
      </c>
      <c r="G29" s="1302">
        <v>18707</v>
      </c>
      <c r="H29" s="1300">
        <v>18728</v>
      </c>
      <c r="I29" s="1300">
        <v>18799</v>
      </c>
      <c r="J29" s="1300">
        <v>18421</v>
      </c>
    </row>
    <row r="30" spans="1:10" ht="15" customHeight="1" x14ac:dyDescent="0.25">
      <c r="A30" s="1308" t="s">
        <v>595</v>
      </c>
      <c r="B30" s="1329">
        <v>56443</v>
      </c>
      <c r="C30" s="1330">
        <v>55673</v>
      </c>
      <c r="D30" s="1300">
        <v>55741</v>
      </c>
      <c r="E30" s="1300">
        <v>54944</v>
      </c>
      <c r="F30" s="1331">
        <v>54153</v>
      </c>
      <c r="G30" s="1302">
        <v>53761</v>
      </c>
      <c r="H30" s="1300">
        <v>53151</v>
      </c>
      <c r="I30" s="1300">
        <v>52209</v>
      </c>
      <c r="J30" s="1300">
        <v>51848</v>
      </c>
    </row>
    <row r="31" spans="1:10" ht="15" customHeight="1" x14ac:dyDescent="0.25">
      <c r="A31" s="1308" t="s">
        <v>596</v>
      </c>
      <c r="B31" s="1329">
        <v>-6998</v>
      </c>
      <c r="C31" s="1330">
        <v>-6931</v>
      </c>
      <c r="D31" s="1300">
        <v>-7343</v>
      </c>
      <c r="E31" s="1300">
        <v>-4909</v>
      </c>
      <c r="F31" s="1331">
        <v>-6643</v>
      </c>
      <c r="G31" s="1302">
        <v>-7166</v>
      </c>
      <c r="H31" s="1300">
        <v>-6684</v>
      </c>
      <c r="I31" s="1300">
        <v>-6034</v>
      </c>
      <c r="J31" s="1300">
        <v>-4324</v>
      </c>
    </row>
    <row r="32" spans="1:10" ht="15" customHeight="1" x14ac:dyDescent="0.25">
      <c r="A32" s="1308" t="s">
        <v>597</v>
      </c>
      <c r="B32" s="1329">
        <v>-67</v>
      </c>
      <c r="C32" s="1330">
        <v>-84</v>
      </c>
      <c r="D32" s="1300">
        <v>-88</v>
      </c>
      <c r="E32" s="1300">
        <v>-144</v>
      </c>
      <c r="F32" s="1331">
        <v>-145</v>
      </c>
      <c r="G32" s="1302">
        <v>-152</v>
      </c>
      <c r="H32" s="1300">
        <v>-152</v>
      </c>
      <c r="I32" s="1300">
        <v>-141</v>
      </c>
      <c r="J32" s="1300">
        <v>227</v>
      </c>
    </row>
    <row r="33" spans="1:10" ht="15" customHeight="1" x14ac:dyDescent="0.25">
      <c r="A33" s="1308" t="s">
        <v>598</v>
      </c>
      <c r="B33" s="1329">
        <v>69977</v>
      </c>
      <c r="C33" s="1348">
        <v>68767</v>
      </c>
      <c r="D33" s="1349">
        <v>67937</v>
      </c>
      <c r="E33" s="1349">
        <v>69051</v>
      </c>
      <c r="F33" s="1350">
        <v>66097</v>
      </c>
      <c r="G33" s="1351">
        <v>65150</v>
      </c>
      <c r="H33" s="1349">
        <v>65043</v>
      </c>
      <c r="I33" s="1349">
        <v>64833</v>
      </c>
      <c r="J33" s="1349">
        <v>66172</v>
      </c>
    </row>
    <row r="34" spans="1:10" ht="15" customHeight="1" x14ac:dyDescent="0.25">
      <c r="A34" s="1309"/>
      <c r="B34" s="1332"/>
      <c r="C34" s="1333"/>
      <c r="D34" s="1305"/>
      <c r="E34" s="1305"/>
      <c r="F34" s="1334"/>
      <c r="G34" s="1307"/>
      <c r="H34" s="1305"/>
      <c r="I34" s="1305"/>
      <c r="J34" s="1305"/>
    </row>
    <row r="35" spans="1:10" ht="15" customHeight="1" x14ac:dyDescent="0.25">
      <c r="A35" s="1309" t="s">
        <v>599</v>
      </c>
      <c r="B35" s="1329">
        <v>8779</v>
      </c>
      <c r="C35" s="1330">
        <v>8075</v>
      </c>
      <c r="D35" s="1300">
        <v>8075</v>
      </c>
      <c r="E35" s="1300">
        <v>8075</v>
      </c>
      <c r="F35" s="1331">
        <v>8075</v>
      </c>
      <c r="G35" s="1302">
        <v>8075</v>
      </c>
      <c r="H35" s="1300">
        <v>7052</v>
      </c>
      <c r="I35" s="1300">
        <v>5552</v>
      </c>
      <c r="J35" s="1300">
        <v>5552</v>
      </c>
    </row>
    <row r="36" spans="1:10" ht="15" customHeight="1" x14ac:dyDescent="0.25">
      <c r="A36" s="1309" t="s">
        <v>600</v>
      </c>
      <c r="B36" s="1329">
        <v>78756</v>
      </c>
      <c r="C36" s="1330">
        <v>76842</v>
      </c>
      <c r="D36" s="1300">
        <v>76012</v>
      </c>
      <c r="E36" s="1300">
        <v>77126</v>
      </c>
      <c r="F36" s="1331">
        <v>74172</v>
      </c>
      <c r="G36" s="1302">
        <v>73225</v>
      </c>
      <c r="H36" s="1300">
        <v>72095</v>
      </c>
      <c r="I36" s="1300">
        <v>70385</v>
      </c>
      <c r="J36" s="1300">
        <v>71724</v>
      </c>
    </row>
    <row r="37" spans="1:10" ht="15" customHeight="1" x14ac:dyDescent="0.25">
      <c r="A37" s="1309"/>
      <c r="B37" s="1332"/>
      <c r="C37" s="1333"/>
      <c r="D37" s="1305"/>
      <c r="E37" s="1305"/>
      <c r="F37" s="1334"/>
      <c r="G37" s="1307"/>
      <c r="H37" s="1305"/>
      <c r="I37" s="1305"/>
      <c r="J37" s="1305"/>
    </row>
    <row r="38" spans="1:10" ht="15" customHeight="1" x14ac:dyDescent="0.25">
      <c r="A38" s="1309" t="s">
        <v>601</v>
      </c>
      <c r="B38" s="1329">
        <v>1696</v>
      </c>
      <c r="C38" s="1330">
        <v>1729</v>
      </c>
      <c r="D38" s="1300">
        <v>1655</v>
      </c>
      <c r="E38" s="1300">
        <v>1593</v>
      </c>
      <c r="F38" s="1331">
        <v>1559</v>
      </c>
      <c r="G38" s="1302">
        <v>1524</v>
      </c>
      <c r="H38" s="1300">
        <v>1490</v>
      </c>
      <c r="I38" s="1300">
        <v>1582</v>
      </c>
      <c r="J38" s="1300">
        <v>2222</v>
      </c>
    </row>
    <row r="39" spans="1:10" ht="15" customHeight="1" x14ac:dyDescent="0.25">
      <c r="A39" s="1297" t="s">
        <v>602</v>
      </c>
      <c r="B39" s="1329">
        <v>80452</v>
      </c>
      <c r="C39" s="1330">
        <v>78571</v>
      </c>
      <c r="D39" s="1300">
        <v>77667</v>
      </c>
      <c r="E39" s="1300">
        <v>78719</v>
      </c>
      <c r="F39" s="1331">
        <v>75731</v>
      </c>
      <c r="G39" s="1302">
        <v>74749</v>
      </c>
      <c r="H39" s="1300">
        <v>73585</v>
      </c>
      <c r="I39" s="1300">
        <v>71967</v>
      </c>
      <c r="J39" s="1300">
        <v>73946</v>
      </c>
    </row>
    <row r="40" spans="1:10" ht="15" customHeight="1" x14ac:dyDescent="0.25">
      <c r="A40" s="1310"/>
      <c r="B40" s="1352"/>
      <c r="C40" s="1353"/>
      <c r="D40" s="1354"/>
      <c r="E40" s="1354"/>
      <c r="F40" s="1355"/>
      <c r="G40" s="1356"/>
      <c r="H40" s="1357"/>
      <c r="I40" s="1357"/>
      <c r="J40" s="1357"/>
    </row>
    <row r="41" spans="1:10" ht="15" customHeight="1" x14ac:dyDescent="0.25">
      <c r="A41" s="1311" t="s">
        <v>603</v>
      </c>
      <c r="B41" s="1358">
        <v>1392886</v>
      </c>
      <c r="C41" s="1313">
        <v>1411043</v>
      </c>
      <c r="D41" s="1314">
        <v>1396366</v>
      </c>
      <c r="E41" s="1314">
        <v>1373466</v>
      </c>
      <c r="F41" s="1315">
        <v>1374709</v>
      </c>
      <c r="G41" s="1316">
        <v>1349418</v>
      </c>
      <c r="H41" s="1314">
        <v>1292102</v>
      </c>
      <c r="I41" s="1314">
        <v>1288506</v>
      </c>
      <c r="J41" s="1314">
        <v>1245474</v>
      </c>
    </row>
    <row r="42" spans="1:10" ht="6" customHeight="1" x14ac:dyDescent="0.25">
      <c r="A42" s="1359"/>
      <c r="B42" s="1360"/>
      <c r="C42" s="1360"/>
      <c r="D42" s="1360"/>
      <c r="E42" s="1360"/>
      <c r="F42" s="1360"/>
      <c r="G42" s="1360"/>
      <c r="H42" s="1360"/>
      <c r="I42" s="1360"/>
      <c r="J42" s="1360"/>
    </row>
    <row r="43" spans="1:10" ht="6" customHeight="1" x14ac:dyDescent="0.25">
      <c r="A43" s="2722"/>
      <c r="B43" s="2722" t="s">
        <v>15</v>
      </c>
      <c r="C43" s="2722" t="s">
        <v>15</v>
      </c>
      <c r="D43" s="2722" t="s">
        <v>15</v>
      </c>
      <c r="E43" s="2722" t="s">
        <v>15</v>
      </c>
      <c r="F43" s="2722" t="s">
        <v>15</v>
      </c>
      <c r="G43" s="2722" t="s">
        <v>15</v>
      </c>
      <c r="H43" s="2722" t="s">
        <v>15</v>
      </c>
      <c r="I43" s="2722" t="s">
        <v>15</v>
      </c>
      <c r="J43" s="2722" t="s">
        <v>15</v>
      </c>
    </row>
  </sheetData>
  <mergeCells count="4">
    <mergeCell ref="A2:J2"/>
    <mergeCell ref="C3:F3"/>
    <mergeCell ref="G3:J3"/>
    <mergeCell ref="A43:J43"/>
  </mergeCells>
  <hyperlinks>
    <hyperlink ref="A1" location="ToC!A2" display="Back to Table of Contents" xr:uid="{4310EDBE-1CE8-4DFA-8AC7-A959035850A9}"/>
  </hyperlinks>
  <pageMargins left="0.5" right="0.5" top="0.5" bottom="0.5" header="0.25" footer="0.25"/>
  <pageSetup scale="69" orientation="landscape" r:id="rId1"/>
  <headerFooter>
    <oddFooter>&amp;L&amp;G&amp;C&amp;"Scotia,Regular"&amp;9Supplementary Financial Information (SFI)&amp;R14&amp;"Scotia,Regular"&amp;7</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02E3A-0FAA-425A-83B5-1EDA172F71D9}">
  <sheetPr>
    <pageSetUpPr fitToPage="1"/>
  </sheetPr>
  <dimension ref="A1:L59"/>
  <sheetViews>
    <sheetView showGridLines="0" zoomScaleNormal="100" workbookViewId="0"/>
  </sheetViews>
  <sheetFormatPr defaultRowHeight="12.5" x14ac:dyDescent="0.25"/>
  <cols>
    <col min="1" max="1" width="82.7265625" style="22" customWidth="1"/>
    <col min="2" max="2" width="12.26953125" style="22" customWidth="1"/>
    <col min="3" max="12" width="11.7265625" style="22" customWidth="1"/>
    <col min="13" max="16384" width="8.7265625" style="22"/>
  </cols>
  <sheetData>
    <row r="1" spans="1:12" ht="20" customHeight="1" x14ac:dyDescent="0.25">
      <c r="A1" s="21" t="s">
        <v>13</v>
      </c>
    </row>
    <row r="2" spans="1:12" ht="25" customHeight="1" x14ac:dyDescent="0.25">
      <c r="A2" s="2727" t="s">
        <v>604</v>
      </c>
      <c r="B2" s="2727" t="s">
        <v>15</v>
      </c>
      <c r="C2" s="2727" t="s">
        <v>15</v>
      </c>
      <c r="D2" s="2727" t="s">
        <v>15</v>
      </c>
      <c r="E2" s="2727" t="s">
        <v>15</v>
      </c>
      <c r="F2" s="2727" t="s">
        <v>15</v>
      </c>
      <c r="G2" s="2727" t="s">
        <v>15</v>
      </c>
      <c r="H2" s="2727" t="s">
        <v>15</v>
      </c>
      <c r="I2" s="2727" t="s">
        <v>15</v>
      </c>
      <c r="J2" s="2727" t="s">
        <v>15</v>
      </c>
      <c r="K2" s="2727" t="s">
        <v>15</v>
      </c>
      <c r="L2" s="2727" t="s">
        <v>15</v>
      </c>
    </row>
    <row r="3" spans="1:12" ht="15" customHeight="1" x14ac:dyDescent="0.25">
      <c r="A3" s="1361"/>
      <c r="B3" s="1362" t="s">
        <v>174</v>
      </c>
      <c r="C3" s="2728">
        <v>2023</v>
      </c>
      <c r="D3" s="2729" t="s">
        <v>15</v>
      </c>
      <c r="E3" s="2729" t="s">
        <v>15</v>
      </c>
      <c r="F3" s="2730" t="s">
        <v>15</v>
      </c>
      <c r="G3" s="2728">
        <v>2022</v>
      </c>
      <c r="H3" s="2729" t="s">
        <v>15</v>
      </c>
      <c r="I3" s="2729" t="s">
        <v>15</v>
      </c>
      <c r="J3" s="2730" t="s">
        <v>15</v>
      </c>
      <c r="K3" s="2729" t="s">
        <v>175</v>
      </c>
      <c r="L3" s="2729" t="s">
        <v>15</v>
      </c>
    </row>
    <row r="4" spans="1:12" ht="15" customHeight="1" x14ac:dyDescent="0.25">
      <c r="A4" s="1363" t="s">
        <v>553</v>
      </c>
      <c r="B4" s="1364" t="s">
        <v>177</v>
      </c>
      <c r="C4" s="1365" t="s">
        <v>178</v>
      </c>
      <c r="D4" s="1366" t="s">
        <v>179</v>
      </c>
      <c r="E4" s="1366" t="s">
        <v>180</v>
      </c>
      <c r="F4" s="1367" t="s">
        <v>181</v>
      </c>
      <c r="G4" s="1368" t="s">
        <v>178</v>
      </c>
      <c r="H4" s="1366" t="s">
        <v>179</v>
      </c>
      <c r="I4" s="1366" t="s">
        <v>180</v>
      </c>
      <c r="J4" s="1369" t="s">
        <v>181</v>
      </c>
      <c r="K4" s="1366">
        <v>2023</v>
      </c>
      <c r="L4" s="1366">
        <v>2022</v>
      </c>
    </row>
    <row r="5" spans="1:12" ht="15" customHeight="1" x14ac:dyDescent="0.25">
      <c r="A5" s="1370" t="s">
        <v>605</v>
      </c>
      <c r="B5" s="1371">
        <v>72182</v>
      </c>
      <c r="C5" s="1372">
        <v>81228</v>
      </c>
      <c r="D5" s="1373">
        <v>79729</v>
      </c>
      <c r="E5" s="1373">
        <v>73123</v>
      </c>
      <c r="F5" s="1374">
        <v>76271</v>
      </c>
      <c r="G5" s="1375">
        <v>66073</v>
      </c>
      <c r="H5" s="1373">
        <v>78134</v>
      </c>
      <c r="I5" s="1373">
        <v>94428</v>
      </c>
      <c r="J5" s="1376">
        <v>89484</v>
      </c>
      <c r="K5" s="1377">
        <v>77625</v>
      </c>
      <c r="L5" s="1377">
        <v>81928</v>
      </c>
    </row>
    <row r="6" spans="1:12" ht="15" customHeight="1" x14ac:dyDescent="0.25">
      <c r="A6" s="1378"/>
      <c r="B6" s="1379"/>
      <c r="C6" s="1380"/>
      <c r="D6" s="1381"/>
      <c r="E6" s="1381"/>
      <c r="F6" s="1382"/>
      <c r="G6" s="1383"/>
      <c r="H6" s="1381"/>
      <c r="I6" s="1381"/>
      <c r="J6" s="1384"/>
      <c r="K6" s="1385"/>
      <c r="L6" s="1385"/>
    </row>
    <row r="7" spans="1:12" ht="15" customHeight="1" x14ac:dyDescent="0.35">
      <c r="A7" s="1378" t="s">
        <v>606</v>
      </c>
      <c r="B7" s="1386"/>
      <c r="C7" s="1380"/>
      <c r="D7" s="1381"/>
      <c r="E7" s="1381"/>
      <c r="F7" s="1382"/>
      <c r="G7" s="1383"/>
      <c r="H7" s="1381"/>
      <c r="I7" s="1381"/>
      <c r="J7" s="1384"/>
      <c r="K7" s="1385"/>
      <c r="L7" s="1385"/>
    </row>
    <row r="8" spans="1:12" ht="15" customHeight="1" x14ac:dyDescent="0.25">
      <c r="A8" s="1387" t="s">
        <v>607</v>
      </c>
      <c r="B8" s="1388">
        <v>134547</v>
      </c>
      <c r="C8" s="1389">
        <v>117678</v>
      </c>
      <c r="D8" s="1390">
        <v>117052</v>
      </c>
      <c r="E8" s="1390">
        <v>107996</v>
      </c>
      <c r="F8" s="1391">
        <v>111996</v>
      </c>
      <c r="G8" s="1392">
        <v>109609</v>
      </c>
      <c r="H8" s="1390">
        <v>120724</v>
      </c>
      <c r="I8" s="1390">
        <v>136569</v>
      </c>
      <c r="J8" s="1393">
        <v>155174</v>
      </c>
      <c r="K8" s="1394">
        <v>113727</v>
      </c>
      <c r="L8" s="1394">
        <v>130469</v>
      </c>
    </row>
    <row r="9" spans="1:12" ht="15" customHeight="1" x14ac:dyDescent="0.25">
      <c r="A9" s="1387" t="s">
        <v>608</v>
      </c>
      <c r="B9" s="1388">
        <v>7467</v>
      </c>
      <c r="C9" s="1389">
        <v>8539</v>
      </c>
      <c r="D9" s="1390">
        <v>7887</v>
      </c>
      <c r="E9" s="1390">
        <v>7615</v>
      </c>
      <c r="F9" s="1391">
        <v>7978</v>
      </c>
      <c r="G9" s="1392">
        <v>8198</v>
      </c>
      <c r="H9" s="1390">
        <v>8166</v>
      </c>
      <c r="I9" s="1390">
        <v>8221</v>
      </c>
      <c r="J9" s="1393">
        <v>8009</v>
      </c>
      <c r="K9" s="1394">
        <v>8008</v>
      </c>
      <c r="L9" s="1394">
        <v>8148</v>
      </c>
    </row>
    <row r="10" spans="1:12" ht="15" customHeight="1" x14ac:dyDescent="0.25">
      <c r="A10" s="1395" t="s">
        <v>559</v>
      </c>
      <c r="B10" s="1388">
        <v>142014</v>
      </c>
      <c r="C10" s="1389">
        <v>126217</v>
      </c>
      <c r="D10" s="1390">
        <v>124939</v>
      </c>
      <c r="E10" s="1390">
        <v>115611</v>
      </c>
      <c r="F10" s="1391">
        <v>119974</v>
      </c>
      <c r="G10" s="1392">
        <v>117807</v>
      </c>
      <c r="H10" s="1390">
        <v>128890</v>
      </c>
      <c r="I10" s="1390">
        <v>144790</v>
      </c>
      <c r="J10" s="1393">
        <v>163183</v>
      </c>
      <c r="K10" s="1394">
        <v>121735</v>
      </c>
      <c r="L10" s="1394">
        <v>138617</v>
      </c>
    </row>
    <row r="11" spans="1:12" ht="15" customHeight="1" x14ac:dyDescent="0.25">
      <c r="A11" s="1378"/>
      <c r="B11" s="1379"/>
      <c r="C11" s="1380"/>
      <c r="D11" s="1381"/>
      <c r="E11" s="1381"/>
      <c r="F11" s="1382"/>
      <c r="G11" s="1383"/>
      <c r="H11" s="1381"/>
      <c r="I11" s="1381"/>
      <c r="J11" s="1384"/>
      <c r="K11" s="1385"/>
      <c r="L11" s="1385"/>
    </row>
    <row r="12" spans="1:12" ht="15" customHeight="1" x14ac:dyDescent="0.25">
      <c r="A12" s="1378" t="s">
        <v>609</v>
      </c>
      <c r="B12" s="1388">
        <v>194807</v>
      </c>
      <c r="C12" s="1389">
        <v>196039</v>
      </c>
      <c r="D12" s="1390">
        <v>191030</v>
      </c>
      <c r="E12" s="1390">
        <v>189757</v>
      </c>
      <c r="F12" s="1391">
        <v>174942</v>
      </c>
      <c r="G12" s="1392">
        <v>157438</v>
      </c>
      <c r="H12" s="1390">
        <v>146002</v>
      </c>
      <c r="I12" s="1390">
        <v>129761</v>
      </c>
      <c r="J12" s="1393">
        <v>133171</v>
      </c>
      <c r="K12" s="1394">
        <v>187927</v>
      </c>
      <c r="L12" s="1394">
        <v>141690</v>
      </c>
    </row>
    <row r="13" spans="1:12" ht="15" customHeight="1" x14ac:dyDescent="0.25">
      <c r="A13" s="1378"/>
      <c r="B13" s="1379"/>
      <c r="C13" s="1380"/>
      <c r="D13" s="1381"/>
      <c r="E13" s="1381"/>
      <c r="F13" s="1382"/>
      <c r="G13" s="1383"/>
      <c r="H13" s="1381"/>
      <c r="I13" s="1381"/>
      <c r="J13" s="1384"/>
      <c r="K13" s="1385"/>
      <c r="L13" s="1385"/>
    </row>
    <row r="14" spans="1:12" ht="15" customHeight="1" x14ac:dyDescent="0.25">
      <c r="A14" s="1378" t="s">
        <v>610</v>
      </c>
      <c r="B14" s="1388">
        <v>138972</v>
      </c>
      <c r="C14" s="1389">
        <v>120556</v>
      </c>
      <c r="D14" s="1390">
        <v>116816</v>
      </c>
      <c r="E14" s="1390">
        <v>117542</v>
      </c>
      <c r="F14" s="1391">
        <v>114902</v>
      </c>
      <c r="G14" s="1392">
        <v>111944</v>
      </c>
      <c r="H14" s="1390">
        <v>105153</v>
      </c>
      <c r="I14" s="1390">
        <v>91618</v>
      </c>
      <c r="J14" s="1393">
        <v>80246</v>
      </c>
      <c r="K14" s="1394">
        <v>117453</v>
      </c>
      <c r="L14" s="1394">
        <v>97287</v>
      </c>
    </row>
    <row r="15" spans="1:12" ht="15" customHeight="1" x14ac:dyDescent="0.25">
      <c r="A15" s="1378"/>
      <c r="B15" s="1379"/>
      <c r="C15" s="1380"/>
      <c r="D15" s="1381"/>
      <c r="E15" s="1381"/>
      <c r="F15" s="1382"/>
      <c r="G15" s="1383"/>
      <c r="H15" s="1381"/>
      <c r="I15" s="1381"/>
      <c r="J15" s="1384"/>
      <c r="K15" s="1385"/>
      <c r="L15" s="1385"/>
    </row>
    <row r="16" spans="1:12" ht="15" customHeight="1" x14ac:dyDescent="0.25">
      <c r="A16" s="1378" t="s">
        <v>611</v>
      </c>
      <c r="B16" s="1379"/>
      <c r="C16" s="1380"/>
      <c r="D16" s="1381"/>
      <c r="E16" s="1381"/>
      <c r="F16" s="1382"/>
      <c r="G16" s="1383"/>
      <c r="H16" s="1381"/>
      <c r="I16" s="1381"/>
      <c r="J16" s="1384"/>
      <c r="K16" s="1385"/>
      <c r="L16" s="1385"/>
    </row>
    <row r="17" spans="1:12" ht="15" customHeight="1" x14ac:dyDescent="0.25">
      <c r="A17" s="1387" t="s">
        <v>612</v>
      </c>
      <c r="B17" s="1388">
        <v>341492</v>
      </c>
      <c r="C17" s="1389">
        <v>343696</v>
      </c>
      <c r="D17" s="1390">
        <v>350534</v>
      </c>
      <c r="E17" s="1390">
        <v>353227</v>
      </c>
      <c r="F17" s="1391">
        <v>351178</v>
      </c>
      <c r="G17" s="1392">
        <v>346793</v>
      </c>
      <c r="H17" s="1390">
        <v>341673</v>
      </c>
      <c r="I17" s="1390">
        <v>335368</v>
      </c>
      <c r="J17" s="1393">
        <v>326748</v>
      </c>
      <c r="K17" s="1394">
        <v>349629</v>
      </c>
      <c r="L17" s="1394">
        <v>337664</v>
      </c>
    </row>
    <row r="18" spans="1:12" ht="15" customHeight="1" x14ac:dyDescent="0.25">
      <c r="A18" s="1387" t="s">
        <v>613</v>
      </c>
      <c r="B18" s="1388">
        <v>104444</v>
      </c>
      <c r="C18" s="1389">
        <v>104104</v>
      </c>
      <c r="D18" s="1390">
        <v>104020</v>
      </c>
      <c r="E18" s="1390">
        <v>102337</v>
      </c>
      <c r="F18" s="1391">
        <v>101099</v>
      </c>
      <c r="G18" s="1392">
        <v>98886</v>
      </c>
      <c r="H18" s="1390">
        <v>96385</v>
      </c>
      <c r="I18" s="1390">
        <v>93904</v>
      </c>
      <c r="J18" s="1393">
        <v>92675</v>
      </c>
      <c r="K18" s="1394">
        <v>102894</v>
      </c>
      <c r="L18" s="1394">
        <v>95475</v>
      </c>
    </row>
    <row r="19" spans="1:12" ht="15" customHeight="1" x14ac:dyDescent="0.25">
      <c r="A19" s="1387" t="s">
        <v>614</v>
      </c>
      <c r="B19" s="1388">
        <v>17096</v>
      </c>
      <c r="C19" s="1389">
        <v>16656</v>
      </c>
      <c r="D19" s="1390">
        <v>16348</v>
      </c>
      <c r="E19" s="1390">
        <v>15823</v>
      </c>
      <c r="F19" s="1391">
        <v>15117</v>
      </c>
      <c r="G19" s="1392">
        <v>14279</v>
      </c>
      <c r="H19" s="1390">
        <v>13862</v>
      </c>
      <c r="I19" s="1390">
        <v>13398</v>
      </c>
      <c r="J19" s="1393">
        <v>12941</v>
      </c>
      <c r="K19" s="1394">
        <v>15987</v>
      </c>
      <c r="L19" s="1394">
        <v>13622</v>
      </c>
    </row>
    <row r="20" spans="1:12" ht="15" customHeight="1" x14ac:dyDescent="0.25">
      <c r="A20" s="1387" t="s">
        <v>615</v>
      </c>
      <c r="B20" s="1388">
        <v>289899</v>
      </c>
      <c r="C20" s="1389">
        <v>290547</v>
      </c>
      <c r="D20" s="1390">
        <v>292850</v>
      </c>
      <c r="E20" s="1390">
        <v>297071</v>
      </c>
      <c r="F20" s="1391">
        <v>293029</v>
      </c>
      <c r="G20" s="1392">
        <v>278331</v>
      </c>
      <c r="H20" s="1390">
        <v>260869</v>
      </c>
      <c r="I20" s="1390">
        <v>242840</v>
      </c>
      <c r="J20" s="1393">
        <v>230958</v>
      </c>
      <c r="K20" s="1394">
        <v>293345</v>
      </c>
      <c r="L20" s="1394">
        <v>253335</v>
      </c>
    </row>
    <row r="21" spans="1:12" ht="15" customHeight="1" x14ac:dyDescent="0.25">
      <c r="A21" s="1387" t="s">
        <v>616</v>
      </c>
      <c r="B21" s="1388">
        <v>752931</v>
      </c>
      <c r="C21" s="1389">
        <v>755003</v>
      </c>
      <c r="D21" s="1390">
        <v>763752</v>
      </c>
      <c r="E21" s="1390">
        <v>768458</v>
      </c>
      <c r="F21" s="1391">
        <v>760423</v>
      </c>
      <c r="G21" s="1392">
        <v>738289</v>
      </c>
      <c r="H21" s="1390">
        <v>712789</v>
      </c>
      <c r="I21" s="1390">
        <v>685510</v>
      </c>
      <c r="J21" s="1393">
        <v>663322</v>
      </c>
      <c r="K21" s="1394">
        <v>761855</v>
      </c>
      <c r="L21" s="1394">
        <v>700096</v>
      </c>
    </row>
    <row r="22" spans="1:12" ht="15" customHeight="1" x14ac:dyDescent="0.25">
      <c r="A22" s="1387" t="s">
        <v>617</v>
      </c>
      <c r="B22" s="1388">
        <v>6507</v>
      </c>
      <c r="C22" s="1389">
        <v>6090</v>
      </c>
      <c r="D22" s="1390">
        <v>5889</v>
      </c>
      <c r="E22" s="1390">
        <v>5657</v>
      </c>
      <c r="F22" s="1391">
        <v>5504</v>
      </c>
      <c r="G22" s="1392">
        <v>5295</v>
      </c>
      <c r="H22" s="1390">
        <v>5250</v>
      </c>
      <c r="I22" s="1390">
        <v>5425</v>
      </c>
      <c r="J22" s="1393">
        <v>5522</v>
      </c>
      <c r="K22" s="1394">
        <v>5786</v>
      </c>
      <c r="L22" s="1394">
        <v>5372</v>
      </c>
    </row>
    <row r="23" spans="1:12" ht="15" customHeight="1" x14ac:dyDescent="0.25">
      <c r="A23" s="1378" t="s">
        <v>618</v>
      </c>
      <c r="B23" s="1388">
        <v>746424</v>
      </c>
      <c r="C23" s="1389">
        <v>748913</v>
      </c>
      <c r="D23" s="1390">
        <v>757863</v>
      </c>
      <c r="E23" s="1390">
        <v>762801</v>
      </c>
      <c r="F23" s="1391">
        <v>754919</v>
      </c>
      <c r="G23" s="1392">
        <v>732994</v>
      </c>
      <c r="H23" s="1390">
        <v>707539</v>
      </c>
      <c r="I23" s="1390">
        <v>680085</v>
      </c>
      <c r="J23" s="1393">
        <v>657800</v>
      </c>
      <c r="K23" s="1394">
        <v>756069</v>
      </c>
      <c r="L23" s="1394">
        <v>694724</v>
      </c>
    </row>
    <row r="24" spans="1:12" ht="15" customHeight="1" x14ac:dyDescent="0.25">
      <c r="A24" s="1395"/>
      <c r="B24" s="1379"/>
      <c r="C24" s="1380"/>
      <c r="D24" s="1381"/>
      <c r="E24" s="1381"/>
      <c r="F24" s="1382"/>
      <c r="G24" s="1383"/>
      <c r="H24" s="1381"/>
      <c r="I24" s="1381"/>
      <c r="J24" s="1384"/>
      <c r="K24" s="1385"/>
      <c r="L24" s="1385"/>
    </row>
    <row r="25" spans="1:12" ht="15" customHeight="1" x14ac:dyDescent="0.25">
      <c r="A25" s="1378" t="s">
        <v>619</v>
      </c>
      <c r="B25" s="1388">
        <v>18006</v>
      </c>
      <c r="C25" s="1389">
        <v>20718</v>
      </c>
      <c r="D25" s="1390">
        <v>21995</v>
      </c>
      <c r="E25" s="1390">
        <v>20364</v>
      </c>
      <c r="F25" s="1391">
        <v>20535</v>
      </c>
      <c r="G25" s="1392">
        <v>20428</v>
      </c>
      <c r="H25" s="1390">
        <v>18123</v>
      </c>
      <c r="I25" s="1390">
        <v>20610</v>
      </c>
      <c r="J25" s="1393">
        <v>20567</v>
      </c>
      <c r="K25" s="1394">
        <v>20908</v>
      </c>
      <c r="L25" s="1394">
        <v>19926</v>
      </c>
    </row>
    <row r="26" spans="1:12" ht="15" customHeight="1" x14ac:dyDescent="0.25">
      <c r="A26" s="1396"/>
      <c r="B26" s="1379"/>
      <c r="C26" s="1380"/>
      <c r="D26" s="1381"/>
      <c r="E26" s="1381"/>
      <c r="F26" s="1382"/>
      <c r="G26" s="1383"/>
      <c r="H26" s="1381"/>
      <c r="I26" s="1381"/>
      <c r="J26" s="1384"/>
      <c r="K26" s="1385"/>
      <c r="L26" s="1385"/>
    </row>
    <row r="27" spans="1:12" ht="15" customHeight="1" x14ac:dyDescent="0.25">
      <c r="A27" s="1378" t="s">
        <v>620</v>
      </c>
      <c r="B27" s="1388">
        <v>1312405</v>
      </c>
      <c r="C27" s="1389">
        <v>1293671</v>
      </c>
      <c r="D27" s="1390">
        <v>1292372</v>
      </c>
      <c r="E27" s="1390">
        <v>1279198</v>
      </c>
      <c r="F27" s="1391">
        <v>1261543</v>
      </c>
      <c r="G27" s="1392">
        <v>1206684</v>
      </c>
      <c r="H27" s="1390">
        <v>1183841</v>
      </c>
      <c r="I27" s="1390">
        <v>1161292</v>
      </c>
      <c r="J27" s="1393">
        <v>1144451</v>
      </c>
      <c r="K27" s="1394">
        <v>1281717</v>
      </c>
      <c r="L27" s="1394">
        <v>1174172</v>
      </c>
    </row>
    <row r="28" spans="1:12" ht="15" customHeight="1" x14ac:dyDescent="0.25">
      <c r="A28" s="1378"/>
      <c r="B28" s="1379"/>
      <c r="C28" s="1380"/>
      <c r="D28" s="1381"/>
      <c r="E28" s="1381"/>
      <c r="F28" s="1382"/>
      <c r="G28" s="1383"/>
      <c r="H28" s="1381"/>
      <c r="I28" s="1381"/>
      <c r="J28" s="1384"/>
      <c r="K28" s="1385"/>
      <c r="L28" s="1385"/>
    </row>
    <row r="29" spans="1:12" ht="15" customHeight="1" x14ac:dyDescent="0.25">
      <c r="A29" s="1378" t="s">
        <v>584</v>
      </c>
      <c r="B29" s="1388">
        <v>44012</v>
      </c>
      <c r="C29" s="1389">
        <v>48906</v>
      </c>
      <c r="D29" s="1390">
        <v>44774</v>
      </c>
      <c r="E29" s="1390">
        <v>45751</v>
      </c>
      <c r="F29" s="1391">
        <v>50431</v>
      </c>
      <c r="G29" s="1392">
        <v>58920</v>
      </c>
      <c r="H29" s="1390">
        <v>47960</v>
      </c>
      <c r="I29" s="1390">
        <v>46033</v>
      </c>
      <c r="J29" s="1393">
        <v>41983</v>
      </c>
      <c r="K29" s="1394">
        <v>47693</v>
      </c>
      <c r="L29" s="1394">
        <v>48206</v>
      </c>
    </row>
    <row r="30" spans="1:12" ht="15" customHeight="1" x14ac:dyDescent="0.25">
      <c r="A30" s="1378" t="s">
        <v>328</v>
      </c>
      <c r="B30" s="1388">
        <v>66920</v>
      </c>
      <c r="C30" s="1389">
        <v>67547</v>
      </c>
      <c r="D30" s="1390">
        <v>64637</v>
      </c>
      <c r="E30" s="1390">
        <v>65780</v>
      </c>
      <c r="F30" s="1391">
        <v>68242</v>
      </c>
      <c r="G30" s="1392">
        <v>67293</v>
      </c>
      <c r="H30" s="1390">
        <v>63364</v>
      </c>
      <c r="I30" s="1390">
        <v>56868</v>
      </c>
      <c r="J30" s="1393">
        <v>52182</v>
      </c>
      <c r="K30" s="1394">
        <v>66682</v>
      </c>
      <c r="L30" s="1394">
        <v>59330</v>
      </c>
    </row>
    <row r="31" spans="1:12" ht="15" customHeight="1" x14ac:dyDescent="0.25">
      <c r="A31" s="1397"/>
      <c r="B31" s="1398"/>
      <c r="C31" s="1399"/>
      <c r="D31" s="1400"/>
      <c r="E31" s="1400"/>
      <c r="F31" s="1401"/>
      <c r="G31" s="1402"/>
      <c r="H31" s="1400"/>
      <c r="I31" s="1400"/>
      <c r="J31" s="1403"/>
      <c r="K31" s="1404"/>
      <c r="L31" s="1404"/>
    </row>
    <row r="32" spans="1:12" ht="15" customHeight="1" x14ac:dyDescent="0.25">
      <c r="A32" s="1405" t="s">
        <v>329</v>
      </c>
      <c r="B32" s="1406">
        <v>1423337</v>
      </c>
      <c r="C32" s="1407">
        <v>1410124</v>
      </c>
      <c r="D32" s="1408">
        <v>1401783</v>
      </c>
      <c r="E32" s="1408">
        <v>1390729</v>
      </c>
      <c r="F32" s="1409">
        <v>1380216</v>
      </c>
      <c r="G32" s="1410">
        <v>1332897</v>
      </c>
      <c r="H32" s="1408">
        <v>1295165</v>
      </c>
      <c r="I32" s="1408">
        <v>1264193</v>
      </c>
      <c r="J32" s="1411">
        <v>1238616</v>
      </c>
      <c r="K32" s="1412">
        <v>1396092</v>
      </c>
      <c r="L32" s="1412">
        <v>1281708</v>
      </c>
    </row>
    <row r="33" spans="1:12" ht="15" customHeight="1" x14ac:dyDescent="0.25">
      <c r="A33" s="1413"/>
      <c r="B33" s="1414"/>
      <c r="C33" s="1415"/>
      <c r="D33" s="1416"/>
      <c r="E33" s="1416"/>
      <c r="F33" s="1417"/>
      <c r="G33" s="1418"/>
      <c r="H33" s="1416"/>
      <c r="I33" s="1416"/>
      <c r="J33" s="1419"/>
      <c r="K33" s="1416"/>
      <c r="L33" s="1416"/>
    </row>
    <row r="34" spans="1:12" ht="15" customHeight="1" x14ac:dyDescent="0.25">
      <c r="A34" s="1378" t="s">
        <v>621</v>
      </c>
      <c r="B34" s="1388">
        <v>902281</v>
      </c>
      <c r="C34" s="1389">
        <v>902526</v>
      </c>
      <c r="D34" s="1390">
        <v>904175</v>
      </c>
      <c r="E34" s="1390">
        <v>905945</v>
      </c>
      <c r="F34" s="1391">
        <v>889604</v>
      </c>
      <c r="G34" s="1392">
        <v>856797</v>
      </c>
      <c r="H34" s="1390">
        <v>835768</v>
      </c>
      <c r="I34" s="1390">
        <v>817837</v>
      </c>
      <c r="J34" s="1393">
        <v>791597</v>
      </c>
      <c r="K34" s="1394">
        <v>900518</v>
      </c>
      <c r="L34" s="1394">
        <v>825563</v>
      </c>
    </row>
    <row r="35" spans="1:12" ht="15" customHeight="1" x14ac:dyDescent="0.25">
      <c r="A35" s="1378" t="s">
        <v>622</v>
      </c>
      <c r="B35" s="1388">
        <v>51997</v>
      </c>
      <c r="C35" s="1389">
        <v>53384</v>
      </c>
      <c r="D35" s="1390">
        <v>56735</v>
      </c>
      <c r="E35" s="1390">
        <v>55881</v>
      </c>
      <c r="F35" s="1391">
        <v>55143</v>
      </c>
      <c r="G35" s="1392">
        <v>56205</v>
      </c>
      <c r="H35" s="1390">
        <v>56246</v>
      </c>
      <c r="I35" s="1390">
        <v>49152</v>
      </c>
      <c r="J35" s="1393">
        <v>45335</v>
      </c>
      <c r="K35" s="1394">
        <v>55281</v>
      </c>
      <c r="L35" s="1394">
        <v>51756</v>
      </c>
    </row>
    <row r="36" spans="1:12" ht="15" customHeight="1" x14ac:dyDescent="0.25">
      <c r="A36" s="1378" t="s">
        <v>581</v>
      </c>
      <c r="B36" s="1388">
        <v>29818</v>
      </c>
      <c r="C36" s="1389">
        <v>27950</v>
      </c>
      <c r="D36" s="1390">
        <v>27132</v>
      </c>
      <c r="E36" s="1390">
        <v>24168</v>
      </c>
      <c r="F36" s="1391">
        <v>23510</v>
      </c>
      <c r="G36" s="1392">
        <v>22947</v>
      </c>
      <c r="H36" s="1390">
        <v>21878</v>
      </c>
      <c r="I36" s="1390">
        <v>23006</v>
      </c>
      <c r="J36" s="1393">
        <v>23181</v>
      </c>
      <c r="K36" s="1394">
        <v>25703</v>
      </c>
      <c r="L36" s="1394">
        <v>22751</v>
      </c>
    </row>
    <row r="37" spans="1:12" ht="15" customHeight="1" x14ac:dyDescent="0.25">
      <c r="A37" s="1378"/>
      <c r="B37" s="1388">
        <v>984096</v>
      </c>
      <c r="C37" s="1389">
        <v>983860</v>
      </c>
      <c r="D37" s="1390">
        <v>988042</v>
      </c>
      <c r="E37" s="1390">
        <v>985994</v>
      </c>
      <c r="F37" s="1391">
        <v>968257</v>
      </c>
      <c r="G37" s="1392">
        <v>935949</v>
      </c>
      <c r="H37" s="1390">
        <v>913892</v>
      </c>
      <c r="I37" s="1390">
        <v>889995</v>
      </c>
      <c r="J37" s="1393">
        <v>860113</v>
      </c>
      <c r="K37" s="1394">
        <v>981502</v>
      </c>
      <c r="L37" s="1394">
        <v>900070</v>
      </c>
    </row>
    <row r="38" spans="1:12" ht="15" customHeight="1" x14ac:dyDescent="0.25">
      <c r="A38" s="1378"/>
      <c r="B38" s="1379"/>
      <c r="C38" s="1380"/>
      <c r="D38" s="1381"/>
      <c r="E38" s="1381"/>
      <c r="F38" s="1382"/>
      <c r="G38" s="1383"/>
      <c r="H38" s="1381"/>
      <c r="I38" s="1381"/>
      <c r="J38" s="1384"/>
      <c r="K38" s="1385"/>
      <c r="L38" s="1385"/>
    </row>
    <row r="39" spans="1:12" ht="15" customHeight="1" x14ac:dyDescent="0.25">
      <c r="A39" s="1378" t="s">
        <v>623</v>
      </c>
      <c r="B39" s="1388">
        <v>42848</v>
      </c>
      <c r="C39" s="1389">
        <v>40904</v>
      </c>
      <c r="D39" s="1390">
        <v>42637</v>
      </c>
      <c r="E39" s="1390">
        <v>43784</v>
      </c>
      <c r="F39" s="1391">
        <v>44986</v>
      </c>
      <c r="G39" s="1392">
        <v>45466</v>
      </c>
      <c r="H39" s="1390">
        <v>46859</v>
      </c>
      <c r="I39" s="1390">
        <v>47241</v>
      </c>
      <c r="J39" s="1393">
        <v>48386</v>
      </c>
      <c r="K39" s="1394">
        <v>43072</v>
      </c>
      <c r="L39" s="1394">
        <v>46986</v>
      </c>
    </row>
    <row r="40" spans="1:12" ht="15" customHeight="1" x14ac:dyDescent="0.25">
      <c r="A40" s="1378"/>
      <c r="B40" s="1379"/>
      <c r="C40" s="1380"/>
      <c r="D40" s="1381"/>
      <c r="E40" s="1381"/>
      <c r="F40" s="1382"/>
      <c r="G40" s="1383"/>
      <c r="H40" s="1381"/>
      <c r="I40" s="1381"/>
      <c r="J40" s="1384"/>
      <c r="K40" s="1385"/>
      <c r="L40" s="1385"/>
    </row>
    <row r="41" spans="1:12" ht="15" customHeight="1" x14ac:dyDescent="0.25">
      <c r="A41" s="1378" t="s">
        <v>624</v>
      </c>
      <c r="B41" s="1379"/>
      <c r="C41" s="1380"/>
      <c r="D41" s="1381"/>
      <c r="E41" s="1381"/>
      <c r="F41" s="1382"/>
      <c r="G41" s="1383"/>
      <c r="H41" s="1381"/>
      <c r="I41" s="1381"/>
      <c r="J41" s="1384"/>
      <c r="K41" s="1385"/>
      <c r="L41" s="1385"/>
    </row>
    <row r="42" spans="1:12" ht="15" customHeight="1" x14ac:dyDescent="0.25">
      <c r="A42" s="1395" t="s">
        <v>625</v>
      </c>
      <c r="B42" s="1388">
        <v>169126</v>
      </c>
      <c r="C42" s="1389">
        <v>153580</v>
      </c>
      <c r="D42" s="1390">
        <v>142640</v>
      </c>
      <c r="E42" s="1390">
        <v>133317</v>
      </c>
      <c r="F42" s="1391">
        <v>136117</v>
      </c>
      <c r="G42" s="1392">
        <v>118184</v>
      </c>
      <c r="H42" s="1390">
        <v>117780</v>
      </c>
      <c r="I42" s="1390">
        <v>112935</v>
      </c>
      <c r="J42" s="1393">
        <v>121478</v>
      </c>
      <c r="K42" s="1394">
        <v>141480</v>
      </c>
      <c r="L42" s="1394">
        <v>117633</v>
      </c>
    </row>
    <row r="43" spans="1:12" ht="15" customHeight="1" x14ac:dyDescent="0.25">
      <c r="A43" s="1378"/>
      <c r="B43" s="1379"/>
      <c r="C43" s="1380"/>
      <c r="D43" s="1381"/>
      <c r="E43" s="1381"/>
      <c r="F43" s="1382"/>
      <c r="G43" s="1383"/>
      <c r="H43" s="1381"/>
      <c r="I43" s="1381"/>
      <c r="J43" s="1384"/>
      <c r="K43" s="1385"/>
      <c r="L43" s="1385"/>
    </row>
    <row r="44" spans="1:12" ht="15" customHeight="1" x14ac:dyDescent="0.25">
      <c r="A44" s="1378" t="s">
        <v>587</v>
      </c>
      <c r="B44" s="1388">
        <v>9802</v>
      </c>
      <c r="C44" s="1389">
        <v>10016</v>
      </c>
      <c r="D44" s="1390">
        <v>9567</v>
      </c>
      <c r="E44" s="1390">
        <v>9091</v>
      </c>
      <c r="F44" s="1391">
        <v>8907</v>
      </c>
      <c r="G44" s="1392">
        <v>8729</v>
      </c>
      <c r="H44" s="1390">
        <v>8623</v>
      </c>
      <c r="I44" s="1390">
        <v>7187</v>
      </c>
      <c r="J44" s="1393">
        <v>6500</v>
      </c>
      <c r="K44" s="1394">
        <v>9398</v>
      </c>
      <c r="L44" s="1394">
        <v>7764</v>
      </c>
    </row>
    <row r="45" spans="1:12" ht="15" customHeight="1" x14ac:dyDescent="0.25">
      <c r="A45" s="1378"/>
      <c r="B45" s="1379"/>
      <c r="C45" s="1380"/>
      <c r="D45" s="1381"/>
      <c r="E45" s="1381"/>
      <c r="F45" s="1382"/>
      <c r="G45" s="1383"/>
      <c r="H45" s="1381"/>
      <c r="I45" s="1381"/>
      <c r="J45" s="1384"/>
      <c r="K45" s="1385"/>
      <c r="L45" s="1385"/>
    </row>
    <row r="46" spans="1:12" ht="15" customHeight="1" x14ac:dyDescent="0.25">
      <c r="A46" s="1378" t="s">
        <v>333</v>
      </c>
      <c r="B46" s="1388">
        <v>138196</v>
      </c>
      <c r="C46" s="1389">
        <v>143635</v>
      </c>
      <c r="D46" s="1390">
        <v>140690</v>
      </c>
      <c r="E46" s="1390">
        <v>141306</v>
      </c>
      <c r="F46" s="1391">
        <v>146698</v>
      </c>
      <c r="G46" s="1392">
        <v>150533</v>
      </c>
      <c r="H46" s="1390">
        <v>134484</v>
      </c>
      <c r="I46" s="1390">
        <v>134226</v>
      </c>
      <c r="J46" s="1393">
        <v>128635</v>
      </c>
      <c r="K46" s="1394">
        <v>143544</v>
      </c>
      <c r="L46" s="1394">
        <v>135887</v>
      </c>
    </row>
    <row r="47" spans="1:12" ht="15" customHeight="1" x14ac:dyDescent="0.25">
      <c r="A47" s="1396"/>
      <c r="B47" s="1420"/>
      <c r="C47" s="1421"/>
      <c r="D47" s="1422"/>
      <c r="E47" s="1422"/>
      <c r="F47" s="1423"/>
      <c r="G47" s="1424"/>
      <c r="H47" s="1422"/>
      <c r="I47" s="1422"/>
      <c r="J47" s="1425"/>
      <c r="K47" s="1385"/>
      <c r="L47" s="1385"/>
    </row>
    <row r="48" spans="1:12" ht="15" customHeight="1" x14ac:dyDescent="0.25">
      <c r="A48" s="1426" t="s">
        <v>626</v>
      </c>
      <c r="B48" s="1427"/>
      <c r="C48" s="1428"/>
      <c r="D48" s="1429"/>
      <c r="E48" s="1429"/>
      <c r="F48" s="1430"/>
      <c r="G48" s="1431"/>
      <c r="H48" s="1429"/>
      <c r="I48" s="1429"/>
      <c r="J48" s="1432"/>
      <c r="K48" s="1429"/>
      <c r="L48" s="1429"/>
    </row>
    <row r="49" spans="1:12" ht="15" customHeight="1" x14ac:dyDescent="0.25">
      <c r="A49" s="1433" t="s">
        <v>627</v>
      </c>
      <c r="B49" s="1427"/>
      <c r="C49" s="1428"/>
      <c r="D49" s="1429"/>
      <c r="E49" s="1429"/>
      <c r="F49" s="1430"/>
      <c r="G49" s="1431"/>
      <c r="H49" s="1429"/>
      <c r="I49" s="1429"/>
      <c r="J49" s="1432"/>
      <c r="K49" s="1429"/>
      <c r="L49" s="1429"/>
    </row>
    <row r="50" spans="1:12" ht="15" customHeight="1" x14ac:dyDescent="0.25">
      <c r="A50" s="1434" t="s">
        <v>628</v>
      </c>
      <c r="B50" s="1388">
        <v>69372</v>
      </c>
      <c r="C50" s="1389">
        <v>68352</v>
      </c>
      <c r="D50" s="1390">
        <v>68494</v>
      </c>
      <c r="E50" s="1390">
        <v>67574</v>
      </c>
      <c r="F50" s="1391">
        <v>65623</v>
      </c>
      <c r="G50" s="1392">
        <v>65096</v>
      </c>
      <c r="H50" s="1390">
        <v>64938</v>
      </c>
      <c r="I50" s="1390">
        <v>65503</v>
      </c>
      <c r="J50" s="1393">
        <v>65461</v>
      </c>
      <c r="K50" s="1394">
        <v>67400</v>
      </c>
      <c r="L50" s="1394">
        <v>65190</v>
      </c>
    </row>
    <row r="51" spans="1:12" ht="15" customHeight="1" x14ac:dyDescent="0.25">
      <c r="A51" s="1387" t="s">
        <v>629</v>
      </c>
      <c r="B51" s="1388">
        <v>8174</v>
      </c>
      <c r="C51" s="1389">
        <v>8075</v>
      </c>
      <c r="D51" s="1390">
        <v>8075</v>
      </c>
      <c r="E51" s="1390">
        <v>8075</v>
      </c>
      <c r="F51" s="1391">
        <v>8075</v>
      </c>
      <c r="G51" s="1392">
        <v>7397</v>
      </c>
      <c r="H51" s="1390">
        <v>7025</v>
      </c>
      <c r="I51" s="1390">
        <v>5552</v>
      </c>
      <c r="J51" s="1393">
        <v>5883</v>
      </c>
      <c r="K51" s="1394">
        <v>8075</v>
      </c>
      <c r="L51" s="1394">
        <v>6472</v>
      </c>
    </row>
    <row r="52" spans="1:12" ht="15" customHeight="1" x14ac:dyDescent="0.25">
      <c r="A52" s="1387" t="s">
        <v>630</v>
      </c>
      <c r="B52" s="1388">
        <v>1723</v>
      </c>
      <c r="C52" s="1389">
        <v>1702</v>
      </c>
      <c r="D52" s="1390">
        <v>1638</v>
      </c>
      <c r="E52" s="1390">
        <v>1588</v>
      </c>
      <c r="F52" s="1391">
        <v>1553</v>
      </c>
      <c r="G52" s="1392">
        <v>1543</v>
      </c>
      <c r="H52" s="1390">
        <v>1564</v>
      </c>
      <c r="I52" s="1390">
        <v>1554</v>
      </c>
      <c r="J52" s="1393">
        <v>2160</v>
      </c>
      <c r="K52" s="1394">
        <v>1621</v>
      </c>
      <c r="L52" s="1394">
        <v>1706</v>
      </c>
    </row>
    <row r="53" spans="1:12" ht="15" customHeight="1" x14ac:dyDescent="0.25">
      <c r="A53" s="1387" t="s">
        <v>631</v>
      </c>
      <c r="B53" s="1388">
        <v>79269</v>
      </c>
      <c r="C53" s="1389">
        <v>78129</v>
      </c>
      <c r="D53" s="1390">
        <v>78207</v>
      </c>
      <c r="E53" s="1390">
        <v>77237</v>
      </c>
      <c r="F53" s="1391">
        <v>75251</v>
      </c>
      <c r="G53" s="1392">
        <v>74036</v>
      </c>
      <c r="H53" s="1390">
        <v>73527</v>
      </c>
      <c r="I53" s="1390">
        <v>72609</v>
      </c>
      <c r="J53" s="1393">
        <v>73504</v>
      </c>
      <c r="K53" s="1394">
        <v>77096</v>
      </c>
      <c r="L53" s="1394">
        <v>73368</v>
      </c>
    </row>
    <row r="54" spans="1:12" ht="15" customHeight="1" x14ac:dyDescent="0.35">
      <c r="A54" s="1435"/>
      <c r="B54" s="1436"/>
      <c r="C54" s="1437"/>
      <c r="D54" s="1438"/>
      <c r="E54" s="1438"/>
      <c r="F54" s="1439"/>
      <c r="G54" s="1440"/>
      <c r="H54" s="1438"/>
      <c r="I54" s="1438"/>
      <c r="J54" s="1441"/>
      <c r="K54" s="1442"/>
      <c r="L54" s="1442"/>
    </row>
    <row r="55" spans="1:12" ht="15" customHeight="1" x14ac:dyDescent="0.25">
      <c r="A55" s="1443" t="s">
        <v>632</v>
      </c>
      <c r="B55" s="1444">
        <v>1423337</v>
      </c>
      <c r="C55" s="1445">
        <v>1410124</v>
      </c>
      <c r="D55" s="1446">
        <v>1401783</v>
      </c>
      <c r="E55" s="1446">
        <v>1390729</v>
      </c>
      <c r="F55" s="1447">
        <v>1380216</v>
      </c>
      <c r="G55" s="1448">
        <v>1332897</v>
      </c>
      <c r="H55" s="1446">
        <v>1295165</v>
      </c>
      <c r="I55" s="1446">
        <v>1264193</v>
      </c>
      <c r="J55" s="1449">
        <v>1238616</v>
      </c>
      <c r="K55" s="1450">
        <v>1396092</v>
      </c>
      <c r="L55" s="1450">
        <v>1281708</v>
      </c>
    </row>
    <row r="56" spans="1:12" ht="15" customHeight="1" x14ac:dyDescent="0.25">
      <c r="A56" s="1451"/>
      <c r="B56" s="1452"/>
      <c r="C56" s="1452"/>
      <c r="D56" s="1452"/>
      <c r="E56" s="1452"/>
      <c r="F56" s="1452"/>
      <c r="G56" s="1452"/>
      <c r="H56" s="1452"/>
      <c r="I56" s="1452"/>
      <c r="J56" s="1452"/>
      <c r="K56" s="1453"/>
      <c r="L56" s="1453"/>
    </row>
    <row r="57" spans="1:12" ht="15" customHeight="1" x14ac:dyDescent="0.25">
      <c r="A57" s="2731" t="s">
        <v>633</v>
      </c>
      <c r="B57" s="2731" t="s">
        <v>15</v>
      </c>
      <c r="C57" s="2731" t="s">
        <v>15</v>
      </c>
      <c r="D57" s="2731" t="s">
        <v>15</v>
      </c>
      <c r="E57" s="2731" t="s">
        <v>15</v>
      </c>
      <c r="F57" s="2731" t="s">
        <v>15</v>
      </c>
      <c r="G57" s="2731" t="s">
        <v>15</v>
      </c>
      <c r="H57" s="2731" t="s">
        <v>15</v>
      </c>
      <c r="I57" s="2731" t="s">
        <v>15</v>
      </c>
      <c r="J57" s="2731" t="s">
        <v>15</v>
      </c>
      <c r="K57" s="2731" t="s">
        <v>15</v>
      </c>
      <c r="L57" s="2731" t="s">
        <v>15</v>
      </c>
    </row>
    <row r="58" spans="1:12" ht="8.15" customHeight="1" x14ac:dyDescent="0.25">
      <c r="A58" s="2726"/>
      <c r="B58" s="2726" t="s">
        <v>15</v>
      </c>
      <c r="C58" s="2726" t="s">
        <v>15</v>
      </c>
      <c r="D58" s="2726" t="s">
        <v>15</v>
      </c>
      <c r="E58" s="2726" t="s">
        <v>15</v>
      </c>
      <c r="F58" s="2726" t="s">
        <v>15</v>
      </c>
      <c r="G58" s="2726" t="s">
        <v>15</v>
      </c>
      <c r="H58" s="2726" t="s">
        <v>15</v>
      </c>
      <c r="I58" s="2726" t="s">
        <v>15</v>
      </c>
      <c r="J58" s="2726" t="s">
        <v>15</v>
      </c>
      <c r="K58" s="2726" t="s">
        <v>15</v>
      </c>
      <c r="L58" s="2726" t="s">
        <v>15</v>
      </c>
    </row>
    <row r="59" spans="1:12" ht="10.4" customHeight="1" x14ac:dyDescent="0.25">
      <c r="A59" s="1454"/>
      <c r="B59" s="1455"/>
      <c r="C59" s="1455"/>
      <c r="D59" s="1455"/>
      <c r="E59" s="1455"/>
      <c r="F59" s="1455"/>
      <c r="G59" s="1455"/>
      <c r="H59" s="1455"/>
      <c r="I59" s="1455"/>
      <c r="J59" s="1455"/>
      <c r="K59" s="1456"/>
      <c r="L59" s="1456"/>
    </row>
  </sheetData>
  <mergeCells count="6">
    <mergeCell ref="A58:L58"/>
    <mergeCell ref="A2:L2"/>
    <mergeCell ref="C3:F3"/>
    <mergeCell ref="G3:J3"/>
    <mergeCell ref="K3:L3"/>
    <mergeCell ref="A57:L57"/>
  </mergeCells>
  <hyperlinks>
    <hyperlink ref="A1" location="ToC!A2" display="Back to Table of Contents" xr:uid="{631161F6-9407-4D33-AA43-71D298835C34}"/>
  </hyperlinks>
  <pageMargins left="0.5" right="0.5" top="0.5" bottom="0.5" header="0.25" footer="0.25"/>
  <pageSetup scale="60" orientation="landscape" r:id="rId1"/>
  <headerFooter>
    <oddFooter>&amp;L&amp;G&amp;C&amp;"Scotia,Regular"&amp;9Supplementary Financial Information (SFI)&amp;R15&amp;"Scotia,Regular"&amp;7</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46454-2A0B-4804-A6C3-45ECA6EEC864}">
  <sheetPr>
    <pageSetUpPr fitToPage="1"/>
  </sheetPr>
  <dimension ref="A1:L46"/>
  <sheetViews>
    <sheetView showGridLines="0" zoomScaleNormal="100" workbookViewId="0"/>
  </sheetViews>
  <sheetFormatPr defaultRowHeight="12.5" x14ac:dyDescent="0.25"/>
  <cols>
    <col min="1" max="1" width="73.81640625" style="22" customWidth="1"/>
    <col min="2" max="12" width="11.7265625" style="22" customWidth="1"/>
    <col min="13" max="16384" width="8.7265625" style="22"/>
  </cols>
  <sheetData>
    <row r="1" spans="1:12" ht="20" customHeight="1" x14ac:dyDescent="0.25">
      <c r="A1" s="21" t="s">
        <v>13</v>
      </c>
    </row>
    <row r="2" spans="1:12" ht="25" customHeight="1" x14ac:dyDescent="0.25">
      <c r="A2" s="2717" t="s">
        <v>634</v>
      </c>
      <c r="B2" s="2717" t="s">
        <v>15</v>
      </c>
      <c r="C2" s="2717" t="s">
        <v>15</v>
      </c>
      <c r="D2" s="2717" t="s">
        <v>15</v>
      </c>
      <c r="E2" s="2717" t="s">
        <v>15</v>
      </c>
      <c r="F2" s="2717" t="s">
        <v>15</v>
      </c>
      <c r="G2" s="2717" t="s">
        <v>15</v>
      </c>
      <c r="H2" s="2717" t="s">
        <v>15</v>
      </c>
      <c r="I2" s="2717" t="s">
        <v>15</v>
      </c>
      <c r="J2" s="2717" t="s">
        <v>15</v>
      </c>
      <c r="K2" s="2717" t="s">
        <v>15</v>
      </c>
      <c r="L2" s="2717" t="s">
        <v>15</v>
      </c>
    </row>
    <row r="3" spans="1:12" ht="20.149999999999999" customHeight="1" x14ac:dyDescent="0.25">
      <c r="A3" s="1457"/>
      <c r="B3" s="1458" t="s">
        <v>174</v>
      </c>
      <c r="C3" s="2732" t="s">
        <v>346</v>
      </c>
      <c r="D3" s="2733" t="s">
        <v>15</v>
      </c>
      <c r="E3" s="2733" t="s">
        <v>15</v>
      </c>
      <c r="F3" s="2734" t="s">
        <v>15</v>
      </c>
      <c r="G3" s="2732" t="s">
        <v>347</v>
      </c>
      <c r="H3" s="2733" t="s">
        <v>15</v>
      </c>
      <c r="I3" s="2733" t="s">
        <v>15</v>
      </c>
      <c r="J3" s="2734" t="s">
        <v>15</v>
      </c>
      <c r="K3" s="2733" t="s">
        <v>175</v>
      </c>
      <c r="L3" s="2733" t="s">
        <v>15</v>
      </c>
    </row>
    <row r="4" spans="1:12" ht="20.149999999999999" customHeight="1" x14ac:dyDescent="0.25">
      <c r="A4" s="1459" t="s">
        <v>553</v>
      </c>
      <c r="B4" s="1460" t="s">
        <v>177</v>
      </c>
      <c r="C4" s="1461" t="s">
        <v>178</v>
      </c>
      <c r="D4" s="1462" t="s">
        <v>179</v>
      </c>
      <c r="E4" s="1462" t="s">
        <v>180</v>
      </c>
      <c r="F4" s="1463" t="s">
        <v>181</v>
      </c>
      <c r="G4" s="1464" t="s">
        <v>178</v>
      </c>
      <c r="H4" s="1465" t="s">
        <v>179</v>
      </c>
      <c r="I4" s="1465" t="s">
        <v>180</v>
      </c>
      <c r="J4" s="1466" t="s">
        <v>181</v>
      </c>
      <c r="K4" s="1465" t="s">
        <v>346</v>
      </c>
      <c r="L4" s="1462" t="s">
        <v>347</v>
      </c>
    </row>
    <row r="5" spans="1:12" ht="20.149999999999999" customHeight="1" x14ac:dyDescent="0.25">
      <c r="A5" s="1467" t="s">
        <v>635</v>
      </c>
      <c r="B5" s="1468"/>
      <c r="C5" s="1469"/>
      <c r="D5" s="1470"/>
      <c r="E5" s="1471"/>
      <c r="F5" s="1468"/>
      <c r="G5" s="1472"/>
      <c r="H5" s="1473"/>
      <c r="I5" s="1473"/>
      <c r="J5" s="1474"/>
      <c r="K5" s="1473"/>
      <c r="L5" s="1473"/>
    </row>
    <row r="6" spans="1:12" ht="20.149999999999999" customHeight="1" x14ac:dyDescent="0.25">
      <c r="A6" s="1475" t="s">
        <v>636</v>
      </c>
      <c r="B6" s="1476">
        <v>20109</v>
      </c>
      <c r="C6" s="1477">
        <v>19627</v>
      </c>
      <c r="D6" s="1478">
        <v>19160</v>
      </c>
      <c r="E6" s="1478">
        <v>18732</v>
      </c>
      <c r="F6" s="1479">
        <v>18707</v>
      </c>
      <c r="G6" s="1480">
        <v>18728</v>
      </c>
      <c r="H6" s="1481">
        <v>18799</v>
      </c>
      <c r="I6" s="1481">
        <v>18421</v>
      </c>
      <c r="J6" s="1482">
        <v>18507</v>
      </c>
      <c r="K6" s="1481">
        <v>18707</v>
      </c>
      <c r="L6" s="1481">
        <v>18507</v>
      </c>
    </row>
    <row r="7" spans="1:12" ht="20.149999999999999" customHeight="1" x14ac:dyDescent="0.25">
      <c r="A7" s="1475" t="s">
        <v>637</v>
      </c>
      <c r="B7" s="1476">
        <v>490</v>
      </c>
      <c r="C7" s="1477">
        <v>482</v>
      </c>
      <c r="D7" s="1478">
        <v>467</v>
      </c>
      <c r="E7" s="1478">
        <v>428</v>
      </c>
      <c r="F7" s="1479">
        <v>25</v>
      </c>
      <c r="G7" s="1480">
        <v>-21</v>
      </c>
      <c r="H7" s="1481">
        <v>-71</v>
      </c>
      <c r="I7" s="1481">
        <v>378</v>
      </c>
      <c r="J7" s="1482">
        <v>-86</v>
      </c>
      <c r="K7" s="1481">
        <v>1402</v>
      </c>
      <c r="L7" s="1481">
        <v>200</v>
      </c>
    </row>
    <row r="8" spans="1:12" ht="20.149999999999999" customHeight="1" x14ac:dyDescent="0.25">
      <c r="A8" s="1483" t="s">
        <v>638</v>
      </c>
      <c r="B8" s="1484">
        <v>20599</v>
      </c>
      <c r="C8" s="1477">
        <v>20109</v>
      </c>
      <c r="D8" s="1478">
        <v>19627</v>
      </c>
      <c r="E8" s="1478">
        <v>19160</v>
      </c>
      <c r="F8" s="1485">
        <v>18732</v>
      </c>
      <c r="G8" s="1480">
        <v>18707</v>
      </c>
      <c r="H8" s="1481">
        <v>18728</v>
      </c>
      <c r="I8" s="1481">
        <v>18799</v>
      </c>
      <c r="J8" s="1486">
        <v>18421</v>
      </c>
      <c r="K8" s="1478">
        <v>20109</v>
      </c>
      <c r="L8" s="1478">
        <v>18707</v>
      </c>
    </row>
    <row r="9" spans="1:12" ht="20.149999999999999" customHeight="1" x14ac:dyDescent="0.25">
      <c r="A9" s="1483"/>
      <c r="B9" s="1484"/>
      <c r="C9" s="1487"/>
      <c r="D9" s="1478"/>
      <c r="E9" s="1478"/>
      <c r="F9" s="1485"/>
      <c r="G9" s="1480"/>
      <c r="H9" s="1481"/>
      <c r="I9" s="1481"/>
      <c r="J9" s="1486"/>
      <c r="K9" s="1478"/>
      <c r="L9" s="1478"/>
    </row>
    <row r="10" spans="1:12" ht="20.149999999999999" customHeight="1" x14ac:dyDescent="0.25">
      <c r="A10" s="1488" t="s">
        <v>639</v>
      </c>
      <c r="B10" s="1476"/>
      <c r="C10" s="1487"/>
      <c r="D10" s="1478"/>
      <c r="E10" s="1478"/>
      <c r="F10" s="1479"/>
      <c r="G10" s="1480"/>
      <c r="H10" s="1481"/>
      <c r="I10" s="1481"/>
      <c r="J10" s="1482"/>
      <c r="K10" s="1481"/>
      <c r="L10" s="1481"/>
    </row>
    <row r="11" spans="1:12" ht="20.149999999999999" customHeight="1" x14ac:dyDescent="0.25">
      <c r="A11" s="1475" t="s">
        <v>640</v>
      </c>
      <c r="B11" s="1476">
        <v>55673</v>
      </c>
      <c r="C11" s="1477">
        <v>55741</v>
      </c>
      <c r="D11" s="1478">
        <v>54944</v>
      </c>
      <c r="E11" s="1478">
        <v>54153</v>
      </c>
      <c r="F11" s="1479">
        <v>53761</v>
      </c>
      <c r="G11" s="1480">
        <v>53151</v>
      </c>
      <c r="H11" s="1481">
        <v>52209</v>
      </c>
      <c r="I11" s="1481">
        <v>51848</v>
      </c>
      <c r="J11" s="1482">
        <v>51354</v>
      </c>
      <c r="K11" s="1481">
        <v>53761</v>
      </c>
      <c r="L11" s="1481">
        <v>51354</v>
      </c>
    </row>
    <row r="12" spans="1:12" ht="20.149999999999999" customHeight="1" x14ac:dyDescent="0.25">
      <c r="A12" s="1475" t="s">
        <v>641</v>
      </c>
      <c r="B12" s="1476">
        <v>0</v>
      </c>
      <c r="C12" s="1477">
        <v>0</v>
      </c>
      <c r="D12" s="1478">
        <v>0</v>
      </c>
      <c r="E12" s="1478">
        <v>0</v>
      </c>
      <c r="F12" s="1479">
        <v>-1</v>
      </c>
      <c r="G12" s="1480">
        <v>0</v>
      </c>
      <c r="H12" s="1481">
        <v>0</v>
      </c>
      <c r="I12" s="1481">
        <v>0</v>
      </c>
      <c r="J12" s="1482">
        <v>0</v>
      </c>
      <c r="K12" s="1481">
        <v>-1</v>
      </c>
      <c r="L12" s="1481">
        <v>0</v>
      </c>
    </row>
    <row r="13" spans="1:12" ht="20.149999999999999" customHeight="1" x14ac:dyDescent="0.25">
      <c r="A13" s="1475" t="s">
        <v>642</v>
      </c>
      <c r="B13" s="1476">
        <v>55673</v>
      </c>
      <c r="C13" s="1477">
        <v>55741</v>
      </c>
      <c r="D13" s="1478">
        <v>54944</v>
      </c>
      <c r="E13" s="1478">
        <v>54153</v>
      </c>
      <c r="F13" s="1479">
        <v>53760</v>
      </c>
      <c r="G13" s="1480">
        <v>53151</v>
      </c>
      <c r="H13" s="1481">
        <v>52209</v>
      </c>
      <c r="I13" s="1481">
        <v>51848</v>
      </c>
      <c r="J13" s="1482">
        <v>51354</v>
      </c>
      <c r="K13" s="1481">
        <v>53760</v>
      </c>
      <c r="L13" s="1481">
        <v>51354</v>
      </c>
    </row>
    <row r="14" spans="1:12" ht="20.149999999999999" customHeight="1" x14ac:dyDescent="0.25">
      <c r="A14" s="1475" t="s">
        <v>643</v>
      </c>
      <c r="B14" s="1476">
        <v>2066</v>
      </c>
      <c r="C14" s="1477">
        <v>1214</v>
      </c>
      <c r="D14" s="1478">
        <v>2067</v>
      </c>
      <c r="E14" s="1478">
        <v>2018</v>
      </c>
      <c r="F14" s="1479">
        <v>1620</v>
      </c>
      <c r="G14" s="1480">
        <v>1949</v>
      </c>
      <c r="H14" s="1481">
        <v>2504</v>
      </c>
      <c r="I14" s="1481">
        <v>2595</v>
      </c>
      <c r="J14" s="1482">
        <v>2608</v>
      </c>
      <c r="K14" s="1481">
        <v>6919</v>
      </c>
      <c r="L14" s="1481">
        <v>9656</v>
      </c>
    </row>
    <row r="15" spans="1:12" ht="20.149999999999999" customHeight="1" x14ac:dyDescent="0.25">
      <c r="A15" s="1475" t="s">
        <v>644</v>
      </c>
      <c r="B15" s="1476">
        <v>-1287</v>
      </c>
      <c r="C15" s="1477">
        <v>-1278</v>
      </c>
      <c r="D15" s="1478">
        <v>-1270</v>
      </c>
      <c r="E15" s="1478">
        <v>-1227</v>
      </c>
      <c r="F15" s="1479">
        <v>-1228</v>
      </c>
      <c r="G15" s="1480">
        <v>-1227</v>
      </c>
      <c r="H15" s="1481">
        <v>-1229</v>
      </c>
      <c r="I15" s="1481">
        <v>-1195</v>
      </c>
      <c r="J15" s="1482">
        <v>-1207</v>
      </c>
      <c r="K15" s="1481">
        <v>-5003</v>
      </c>
      <c r="L15" s="1481">
        <v>-4858</v>
      </c>
    </row>
    <row r="16" spans="1:12" ht="20.149999999999999" customHeight="1" x14ac:dyDescent="0.25">
      <c r="A16" s="1475" t="s">
        <v>645</v>
      </c>
      <c r="B16" s="1476">
        <v>0</v>
      </c>
      <c r="C16" s="1477">
        <v>0</v>
      </c>
      <c r="D16" s="1478">
        <v>0</v>
      </c>
      <c r="E16" s="1478">
        <v>0</v>
      </c>
      <c r="F16" s="1479">
        <v>0</v>
      </c>
      <c r="G16" s="1480">
        <v>-102</v>
      </c>
      <c r="H16" s="1481">
        <v>-331</v>
      </c>
      <c r="I16" s="1481">
        <v>-1038</v>
      </c>
      <c r="J16" s="1482">
        <v>-896</v>
      </c>
      <c r="K16" s="1481">
        <v>0</v>
      </c>
      <c r="L16" s="1481">
        <v>-2367</v>
      </c>
    </row>
    <row r="17" spans="1:12" ht="20.149999999999999" customHeight="1" x14ac:dyDescent="0.25">
      <c r="A17" s="1475" t="s">
        <v>646</v>
      </c>
      <c r="B17" s="1476">
        <v>-9</v>
      </c>
      <c r="C17" s="1477">
        <v>-4</v>
      </c>
      <c r="D17" s="1478">
        <v>0</v>
      </c>
      <c r="E17" s="1478">
        <v>0</v>
      </c>
      <c r="F17" s="1479">
        <v>1</v>
      </c>
      <c r="G17" s="1480">
        <v>-10</v>
      </c>
      <c r="H17" s="1481">
        <v>-2</v>
      </c>
      <c r="I17" s="1481">
        <v>-1</v>
      </c>
      <c r="J17" s="1482">
        <v>-11</v>
      </c>
      <c r="K17" s="1481">
        <v>-3</v>
      </c>
      <c r="L17" s="1481">
        <v>-24</v>
      </c>
    </row>
    <row r="18" spans="1:12" ht="20.149999999999999" customHeight="1" x14ac:dyDescent="0.25">
      <c r="A18" s="1483" t="s">
        <v>638</v>
      </c>
      <c r="B18" s="1484">
        <v>56443</v>
      </c>
      <c r="C18" s="1477">
        <v>55673</v>
      </c>
      <c r="D18" s="1478">
        <v>55741</v>
      </c>
      <c r="E18" s="1478">
        <v>54944</v>
      </c>
      <c r="F18" s="1485">
        <v>54153</v>
      </c>
      <c r="G18" s="1480">
        <v>53761</v>
      </c>
      <c r="H18" s="1481">
        <v>53151</v>
      </c>
      <c r="I18" s="1481">
        <v>52209</v>
      </c>
      <c r="J18" s="1486">
        <v>51848</v>
      </c>
      <c r="K18" s="1478">
        <v>55673</v>
      </c>
      <c r="L18" s="1478">
        <v>53761</v>
      </c>
    </row>
    <row r="19" spans="1:12" ht="20.149999999999999" customHeight="1" x14ac:dyDescent="0.25">
      <c r="A19" s="1483"/>
      <c r="B19" s="1484"/>
      <c r="C19" s="1487"/>
      <c r="D19" s="1478"/>
      <c r="E19" s="1478"/>
      <c r="F19" s="1485"/>
      <c r="G19" s="1480"/>
      <c r="H19" s="1481"/>
      <c r="I19" s="1481"/>
      <c r="J19" s="1486"/>
      <c r="K19" s="1478"/>
      <c r="L19" s="1478"/>
    </row>
    <row r="20" spans="1:12" ht="20.149999999999999" customHeight="1" x14ac:dyDescent="0.25">
      <c r="A20" s="1488" t="s">
        <v>647</v>
      </c>
      <c r="B20" s="1476"/>
      <c r="C20" s="1487"/>
      <c r="D20" s="1478"/>
      <c r="E20" s="1478"/>
      <c r="F20" s="1479"/>
      <c r="G20" s="1480"/>
      <c r="H20" s="1481"/>
      <c r="I20" s="1481"/>
      <c r="J20" s="1482"/>
      <c r="K20" s="1481"/>
      <c r="L20" s="1481"/>
    </row>
    <row r="21" spans="1:12" ht="20.149999999999999" customHeight="1" x14ac:dyDescent="0.25">
      <c r="A21" s="1475" t="s">
        <v>640</v>
      </c>
      <c r="B21" s="1476">
        <v>-6931</v>
      </c>
      <c r="C21" s="1477">
        <v>-7343</v>
      </c>
      <c r="D21" s="1478">
        <v>-4909</v>
      </c>
      <c r="E21" s="1478">
        <v>-6643</v>
      </c>
      <c r="F21" s="1479">
        <v>-7166</v>
      </c>
      <c r="G21" s="1480">
        <v>-6684</v>
      </c>
      <c r="H21" s="1481">
        <v>-6034</v>
      </c>
      <c r="I21" s="1481">
        <v>-4324</v>
      </c>
      <c r="J21" s="1482">
        <v>-5333</v>
      </c>
      <c r="K21" s="1481">
        <v>-7166</v>
      </c>
      <c r="L21" s="1481">
        <v>-5333</v>
      </c>
    </row>
    <row r="22" spans="1:12" ht="20.149999999999999" customHeight="1" x14ac:dyDescent="0.25">
      <c r="A22" s="1475" t="s">
        <v>648</v>
      </c>
      <c r="B22" s="1476">
        <v>-67</v>
      </c>
      <c r="C22" s="1477">
        <v>412</v>
      </c>
      <c r="D22" s="1478">
        <v>-2434</v>
      </c>
      <c r="E22" s="1478">
        <v>1734</v>
      </c>
      <c r="F22" s="1479">
        <v>523</v>
      </c>
      <c r="G22" s="1480">
        <v>-482</v>
      </c>
      <c r="H22" s="1481">
        <v>-650</v>
      </c>
      <c r="I22" s="1481">
        <v>-1710</v>
      </c>
      <c r="J22" s="1482">
        <v>1009</v>
      </c>
      <c r="K22" s="1481">
        <v>235</v>
      </c>
      <c r="L22" s="1481">
        <v>-1833</v>
      </c>
    </row>
    <row r="23" spans="1:12" ht="20.149999999999999" customHeight="1" x14ac:dyDescent="0.25">
      <c r="A23" s="1489" t="s">
        <v>649</v>
      </c>
      <c r="B23" s="1476">
        <v>-1270</v>
      </c>
      <c r="C23" s="1477">
        <v>379</v>
      </c>
      <c r="D23" s="1478">
        <v>-812</v>
      </c>
      <c r="E23" s="1478">
        <v>632</v>
      </c>
      <c r="F23" s="1479">
        <v>524</v>
      </c>
      <c r="G23" s="1480">
        <v>2218</v>
      </c>
      <c r="H23" s="1481">
        <v>-753</v>
      </c>
      <c r="I23" s="1481">
        <v>-264</v>
      </c>
      <c r="J23" s="1482">
        <v>1030</v>
      </c>
      <c r="K23" s="1481">
        <v>723</v>
      </c>
      <c r="L23" s="1481">
        <v>2231</v>
      </c>
    </row>
    <row r="24" spans="1:12" ht="20.149999999999999" customHeight="1" x14ac:dyDescent="0.25">
      <c r="A24" s="1489" t="s">
        <v>650</v>
      </c>
      <c r="B24" s="1476">
        <v>606</v>
      </c>
      <c r="C24" s="1477">
        <v>-257</v>
      </c>
      <c r="D24" s="1478">
        <v>101</v>
      </c>
      <c r="E24" s="1478">
        <v>201</v>
      </c>
      <c r="F24" s="1479">
        <v>333</v>
      </c>
      <c r="G24" s="1480">
        <v>-532</v>
      </c>
      <c r="H24" s="1481">
        <v>-26</v>
      </c>
      <c r="I24" s="1481">
        <v>-495</v>
      </c>
      <c r="J24" s="1482">
        <v>-159</v>
      </c>
      <c r="K24" s="1481">
        <v>378</v>
      </c>
      <c r="L24" s="1481">
        <v>-1212</v>
      </c>
    </row>
    <row r="25" spans="1:12" ht="20.149999999999999" customHeight="1" x14ac:dyDescent="0.25">
      <c r="A25" s="1489" t="s">
        <v>651</v>
      </c>
      <c r="B25" s="1476">
        <v>166</v>
      </c>
      <c r="C25" s="1477">
        <v>-87</v>
      </c>
      <c r="D25" s="1478">
        <v>-158</v>
      </c>
      <c r="E25" s="1478">
        <v>-39</v>
      </c>
      <c r="F25" s="1479">
        <v>82</v>
      </c>
      <c r="G25" s="1480">
        <v>-104</v>
      </c>
      <c r="H25" s="1481">
        <v>-122</v>
      </c>
      <c r="I25" s="1481">
        <v>22</v>
      </c>
      <c r="J25" s="1482">
        <v>129</v>
      </c>
      <c r="K25" s="1481">
        <v>-202</v>
      </c>
      <c r="L25" s="1481">
        <v>-75</v>
      </c>
    </row>
    <row r="26" spans="1:12" ht="20.149999999999999" customHeight="1" x14ac:dyDescent="0.25">
      <c r="A26" s="1489" t="s">
        <v>652</v>
      </c>
      <c r="B26" s="1476">
        <v>1083</v>
      </c>
      <c r="C26" s="1477">
        <v>217</v>
      </c>
      <c r="D26" s="1478">
        <v>-415</v>
      </c>
      <c r="E26" s="1478">
        <v>-98</v>
      </c>
      <c r="F26" s="1479">
        <v>537</v>
      </c>
      <c r="G26" s="1480">
        <v>-1933</v>
      </c>
      <c r="H26" s="1481">
        <v>-49</v>
      </c>
      <c r="I26" s="1481">
        <v>-2350</v>
      </c>
      <c r="J26" s="1482">
        <v>-240</v>
      </c>
      <c r="K26" s="1481">
        <v>241</v>
      </c>
      <c r="L26" s="1481">
        <v>-4572</v>
      </c>
    </row>
    <row r="27" spans="1:12" ht="20.149999999999999" customHeight="1" x14ac:dyDescent="0.25">
      <c r="A27" s="1489" t="s">
        <v>558</v>
      </c>
      <c r="B27" s="1476">
        <v>-652</v>
      </c>
      <c r="C27" s="1477">
        <v>160</v>
      </c>
      <c r="D27" s="1478">
        <v>-1150</v>
      </c>
      <c r="E27" s="1478">
        <v>1038</v>
      </c>
      <c r="F27" s="1479">
        <v>-953</v>
      </c>
      <c r="G27" s="1480">
        <v>-131</v>
      </c>
      <c r="H27" s="1481">
        <v>300</v>
      </c>
      <c r="I27" s="1481">
        <v>1377</v>
      </c>
      <c r="J27" s="1482">
        <v>249</v>
      </c>
      <c r="K27" s="1481">
        <v>-905</v>
      </c>
      <c r="L27" s="1481">
        <v>1795</v>
      </c>
    </row>
    <row r="28" spans="1:12" ht="20.149999999999999" customHeight="1" x14ac:dyDescent="0.25">
      <c r="A28" s="1483" t="s">
        <v>638</v>
      </c>
      <c r="B28" s="1484">
        <v>-6998</v>
      </c>
      <c r="C28" s="1477">
        <v>-6931</v>
      </c>
      <c r="D28" s="1478">
        <v>-7343</v>
      </c>
      <c r="E28" s="1478">
        <v>-4909</v>
      </c>
      <c r="F28" s="1485">
        <v>-6643</v>
      </c>
      <c r="G28" s="1480">
        <v>-7166</v>
      </c>
      <c r="H28" s="1481">
        <v>-6684</v>
      </c>
      <c r="I28" s="1481">
        <v>-6034</v>
      </c>
      <c r="J28" s="1486">
        <v>-4324</v>
      </c>
      <c r="K28" s="1478">
        <v>-6931</v>
      </c>
      <c r="L28" s="1478">
        <v>-7166</v>
      </c>
    </row>
    <row r="29" spans="1:12" ht="20.149999999999999" customHeight="1" x14ac:dyDescent="0.25">
      <c r="A29" s="1483"/>
      <c r="B29" s="1484"/>
      <c r="C29" s="1487"/>
      <c r="D29" s="1478"/>
      <c r="E29" s="1478"/>
      <c r="F29" s="1485"/>
      <c r="G29" s="1480"/>
      <c r="H29" s="1481"/>
      <c r="I29" s="1481"/>
      <c r="J29" s="1486"/>
      <c r="K29" s="1478"/>
      <c r="L29" s="1478"/>
    </row>
    <row r="30" spans="1:12" ht="20.149999999999999" customHeight="1" x14ac:dyDescent="0.25">
      <c r="A30" s="1488" t="s">
        <v>653</v>
      </c>
      <c r="B30" s="1476"/>
      <c r="C30" s="1487"/>
      <c r="D30" s="1478"/>
      <c r="E30" s="1478"/>
      <c r="F30" s="1479"/>
      <c r="G30" s="1480"/>
      <c r="H30" s="1481"/>
      <c r="I30" s="1481"/>
      <c r="J30" s="1482"/>
      <c r="K30" s="1481"/>
      <c r="L30" s="1481"/>
    </row>
    <row r="31" spans="1:12" ht="20.149999999999999" customHeight="1" x14ac:dyDescent="0.25">
      <c r="A31" s="1475" t="s">
        <v>640</v>
      </c>
      <c r="B31" s="1476">
        <v>-84</v>
      </c>
      <c r="C31" s="1477">
        <v>-88</v>
      </c>
      <c r="D31" s="1478">
        <v>-144</v>
      </c>
      <c r="E31" s="1478">
        <v>-145</v>
      </c>
      <c r="F31" s="1479">
        <v>-152</v>
      </c>
      <c r="G31" s="1480">
        <v>-152</v>
      </c>
      <c r="H31" s="1481">
        <v>-141</v>
      </c>
      <c r="I31" s="1481">
        <v>227</v>
      </c>
      <c r="J31" s="1482">
        <v>222</v>
      </c>
      <c r="K31" s="1481">
        <v>-152</v>
      </c>
      <c r="L31" s="1481">
        <v>222</v>
      </c>
    </row>
    <row r="32" spans="1:12" ht="20.149999999999999" customHeight="1" x14ac:dyDescent="0.25">
      <c r="A32" s="1475" t="s">
        <v>654</v>
      </c>
      <c r="B32" s="1476">
        <v>10</v>
      </c>
      <c r="C32" s="1477">
        <v>2</v>
      </c>
      <c r="D32" s="1478">
        <v>1</v>
      </c>
      <c r="E32" s="1478">
        <v>2</v>
      </c>
      <c r="F32" s="1479">
        <v>9</v>
      </c>
      <c r="G32" s="1480">
        <v>1</v>
      </c>
      <c r="H32" s="1481">
        <v>1</v>
      </c>
      <c r="I32" s="1481">
        <v>2</v>
      </c>
      <c r="J32" s="1482">
        <v>6</v>
      </c>
      <c r="K32" s="1481">
        <v>14</v>
      </c>
      <c r="L32" s="1481">
        <v>10</v>
      </c>
    </row>
    <row r="33" spans="1:12" ht="20.149999999999999" customHeight="1" x14ac:dyDescent="0.25">
      <c r="A33" s="1475" t="s">
        <v>655</v>
      </c>
      <c r="B33" s="1476">
        <v>0</v>
      </c>
      <c r="C33" s="1477">
        <v>0</v>
      </c>
      <c r="D33" s="1478">
        <v>0</v>
      </c>
      <c r="E33" s="1478">
        <v>-1</v>
      </c>
      <c r="F33" s="1479">
        <v>-2</v>
      </c>
      <c r="G33" s="1480">
        <v>-1</v>
      </c>
      <c r="H33" s="1481">
        <v>0</v>
      </c>
      <c r="I33" s="1481">
        <v>-4</v>
      </c>
      <c r="J33" s="1482">
        <v>-13</v>
      </c>
      <c r="K33" s="1481">
        <v>-3</v>
      </c>
      <c r="L33" s="1481">
        <v>-18</v>
      </c>
    </row>
    <row r="34" spans="1:12" ht="20.149999999999999" customHeight="1" x14ac:dyDescent="0.25">
      <c r="A34" s="1475" t="s">
        <v>558</v>
      </c>
      <c r="B34" s="1476">
        <v>7</v>
      </c>
      <c r="C34" s="1477">
        <v>2</v>
      </c>
      <c r="D34" s="1478">
        <v>55</v>
      </c>
      <c r="E34" s="1478">
        <v>0</v>
      </c>
      <c r="F34" s="1479">
        <v>0</v>
      </c>
      <c r="G34" s="1480">
        <v>0</v>
      </c>
      <c r="H34" s="1481">
        <v>-12</v>
      </c>
      <c r="I34" s="1481">
        <v>-366</v>
      </c>
      <c r="J34" s="1482">
        <v>12</v>
      </c>
      <c r="K34" s="1481">
        <v>57</v>
      </c>
      <c r="L34" s="1481">
        <v>-366</v>
      </c>
    </row>
    <row r="35" spans="1:12" ht="20.149999999999999" customHeight="1" x14ac:dyDescent="0.25">
      <c r="A35" s="1483" t="s">
        <v>638</v>
      </c>
      <c r="B35" s="1484">
        <v>-67</v>
      </c>
      <c r="C35" s="1477">
        <v>-84</v>
      </c>
      <c r="D35" s="1478">
        <v>-88</v>
      </c>
      <c r="E35" s="1478">
        <v>-144</v>
      </c>
      <c r="F35" s="1485">
        <v>-145</v>
      </c>
      <c r="G35" s="1480">
        <v>-152</v>
      </c>
      <c r="H35" s="1481">
        <v>-152</v>
      </c>
      <c r="I35" s="1481">
        <v>-141</v>
      </c>
      <c r="J35" s="1486">
        <v>227</v>
      </c>
      <c r="K35" s="1478">
        <v>-84</v>
      </c>
      <c r="L35" s="1478">
        <v>-152</v>
      </c>
    </row>
    <row r="36" spans="1:12" ht="20.149999999999999" customHeight="1" x14ac:dyDescent="0.25">
      <c r="A36" s="1490"/>
      <c r="B36" s="1476"/>
      <c r="C36" s="1487"/>
      <c r="D36" s="1478"/>
      <c r="E36" s="1478"/>
      <c r="F36" s="1479"/>
      <c r="G36" s="1480"/>
      <c r="H36" s="1481"/>
      <c r="I36" s="1481"/>
      <c r="J36" s="1482"/>
      <c r="K36" s="1481"/>
      <c r="L36" s="1481"/>
    </row>
    <row r="37" spans="1:12" ht="20.149999999999999" customHeight="1" x14ac:dyDescent="0.25">
      <c r="A37" s="1491" t="s">
        <v>656</v>
      </c>
      <c r="B37" s="1484">
        <v>69977</v>
      </c>
      <c r="C37" s="1477">
        <v>68767</v>
      </c>
      <c r="D37" s="1478">
        <v>67937</v>
      </c>
      <c r="E37" s="1478">
        <v>69051</v>
      </c>
      <c r="F37" s="1485">
        <v>66097</v>
      </c>
      <c r="G37" s="1480">
        <v>65150</v>
      </c>
      <c r="H37" s="1481">
        <v>65043</v>
      </c>
      <c r="I37" s="1481">
        <v>64833</v>
      </c>
      <c r="J37" s="1486">
        <v>66172</v>
      </c>
      <c r="K37" s="1478">
        <v>68767</v>
      </c>
      <c r="L37" s="1478">
        <v>65150</v>
      </c>
    </row>
    <row r="38" spans="1:12" ht="20.149999999999999" customHeight="1" x14ac:dyDescent="0.25">
      <c r="A38" s="1492"/>
      <c r="B38" s="1476"/>
      <c r="C38" s="1487"/>
      <c r="D38" s="1478"/>
      <c r="E38" s="1478"/>
      <c r="F38" s="1479"/>
      <c r="G38" s="1480"/>
      <c r="H38" s="1481"/>
      <c r="I38" s="1481"/>
      <c r="J38" s="1482"/>
      <c r="K38" s="1481"/>
      <c r="L38" s="1481"/>
    </row>
    <row r="39" spans="1:12" ht="20.149999999999999" customHeight="1" x14ac:dyDescent="0.25">
      <c r="A39" s="1488" t="s">
        <v>657</v>
      </c>
      <c r="B39" s="1476"/>
      <c r="C39" s="1487"/>
      <c r="D39" s="1478"/>
      <c r="E39" s="1478"/>
      <c r="F39" s="1479"/>
      <c r="G39" s="1480"/>
      <c r="H39" s="1481"/>
      <c r="I39" s="1481"/>
      <c r="J39" s="1482"/>
      <c r="K39" s="1481"/>
      <c r="L39" s="1481"/>
    </row>
    <row r="40" spans="1:12" ht="20.149999999999999" customHeight="1" x14ac:dyDescent="0.25">
      <c r="A40" s="1475" t="s">
        <v>649</v>
      </c>
      <c r="B40" s="1476">
        <v>-3025</v>
      </c>
      <c r="C40" s="1477">
        <v>-1755</v>
      </c>
      <c r="D40" s="1478">
        <v>-2134</v>
      </c>
      <c r="E40" s="1478">
        <v>-1322</v>
      </c>
      <c r="F40" s="1479">
        <v>-1954</v>
      </c>
      <c r="G40" s="1480">
        <v>-2478</v>
      </c>
      <c r="H40" s="1481">
        <v>-4696</v>
      </c>
      <c r="I40" s="1481">
        <v>-3943</v>
      </c>
      <c r="J40" s="1482">
        <v>-3679</v>
      </c>
      <c r="K40" s="1493"/>
      <c r="L40" s="1493"/>
    </row>
    <row r="41" spans="1:12" ht="20.149999999999999" customHeight="1" x14ac:dyDescent="0.25">
      <c r="A41" s="1475" t="s">
        <v>650</v>
      </c>
      <c r="B41" s="1476">
        <v>-498</v>
      </c>
      <c r="C41" s="1477">
        <v>-1104</v>
      </c>
      <c r="D41" s="1478">
        <v>-847</v>
      </c>
      <c r="E41" s="1478">
        <v>-948</v>
      </c>
      <c r="F41" s="1479">
        <v>-1149</v>
      </c>
      <c r="G41" s="1480">
        <v>-1482</v>
      </c>
      <c r="H41" s="1481">
        <v>-950</v>
      </c>
      <c r="I41" s="1481">
        <v>-924</v>
      </c>
      <c r="J41" s="1482">
        <v>-429</v>
      </c>
      <c r="K41" s="1493"/>
      <c r="L41" s="1493"/>
    </row>
    <row r="42" spans="1:12" ht="20.149999999999999" customHeight="1" x14ac:dyDescent="0.25">
      <c r="A42" s="1475" t="s">
        <v>651</v>
      </c>
      <c r="B42" s="1476">
        <v>180</v>
      </c>
      <c r="C42" s="1477">
        <v>14</v>
      </c>
      <c r="D42" s="1478">
        <v>101</v>
      </c>
      <c r="E42" s="1478">
        <v>259</v>
      </c>
      <c r="F42" s="1479">
        <v>298</v>
      </c>
      <c r="G42" s="1480">
        <v>216</v>
      </c>
      <c r="H42" s="1481">
        <v>320</v>
      </c>
      <c r="I42" s="1481">
        <v>442</v>
      </c>
      <c r="J42" s="1482">
        <v>420</v>
      </c>
      <c r="K42" s="1493"/>
      <c r="L42" s="1493"/>
    </row>
    <row r="43" spans="1:12" ht="20.149999999999999" customHeight="1" x14ac:dyDescent="0.25">
      <c r="A43" s="1475" t="s">
        <v>652</v>
      </c>
      <c r="B43" s="1476">
        <v>-3462</v>
      </c>
      <c r="C43" s="1477">
        <v>-4545</v>
      </c>
      <c r="D43" s="1478">
        <v>-4762</v>
      </c>
      <c r="E43" s="1478">
        <v>-4347</v>
      </c>
      <c r="F43" s="1479">
        <v>-4249</v>
      </c>
      <c r="G43" s="1480">
        <v>-4786</v>
      </c>
      <c r="H43" s="1481">
        <v>-2853</v>
      </c>
      <c r="I43" s="1481">
        <v>-2804</v>
      </c>
      <c r="J43" s="1482">
        <v>-454</v>
      </c>
      <c r="K43" s="1493"/>
      <c r="L43" s="1493"/>
    </row>
    <row r="44" spans="1:12" ht="20.149999999999999" customHeight="1" x14ac:dyDescent="0.25">
      <c r="A44" s="1475" t="s">
        <v>558</v>
      </c>
      <c r="B44" s="1476">
        <v>-193</v>
      </c>
      <c r="C44" s="1477">
        <v>459</v>
      </c>
      <c r="D44" s="1478">
        <v>299</v>
      </c>
      <c r="E44" s="1478">
        <v>1449</v>
      </c>
      <c r="F44" s="1479">
        <v>411</v>
      </c>
      <c r="G44" s="1480">
        <v>1364</v>
      </c>
      <c r="H44" s="1481">
        <v>1495</v>
      </c>
      <c r="I44" s="1481">
        <v>1195</v>
      </c>
      <c r="J44" s="1482">
        <v>-182</v>
      </c>
      <c r="K44" s="1493"/>
      <c r="L44" s="1493"/>
    </row>
    <row r="45" spans="1:12" ht="20.149999999999999" customHeight="1" x14ac:dyDescent="0.25">
      <c r="A45" s="1494" t="s">
        <v>506</v>
      </c>
      <c r="B45" s="1495">
        <v>-6998</v>
      </c>
      <c r="C45" s="1496">
        <v>-6931</v>
      </c>
      <c r="D45" s="1497">
        <v>-7343</v>
      </c>
      <c r="E45" s="1497">
        <v>-4909</v>
      </c>
      <c r="F45" s="1498">
        <v>-6643</v>
      </c>
      <c r="G45" s="1499">
        <v>-7166</v>
      </c>
      <c r="H45" s="1500">
        <v>-6684</v>
      </c>
      <c r="I45" s="1500">
        <v>-6034</v>
      </c>
      <c r="J45" s="1501">
        <v>-4324</v>
      </c>
      <c r="K45" s="1502"/>
      <c r="L45" s="1502"/>
    </row>
    <row r="46" spans="1:12" ht="15" customHeight="1" x14ac:dyDescent="0.35">
      <c r="A46" s="1503"/>
      <c r="B46" s="1504"/>
      <c r="C46" s="1505"/>
      <c r="D46" s="1505"/>
      <c r="E46" s="1505"/>
      <c r="F46" s="1506"/>
      <c r="G46" s="1506"/>
      <c r="H46" s="1506"/>
      <c r="I46" s="1506"/>
      <c r="J46" s="1505"/>
      <c r="K46" s="1507"/>
      <c r="L46" s="1507"/>
    </row>
  </sheetData>
  <mergeCells count="4">
    <mergeCell ref="A2:L2"/>
    <mergeCell ref="C3:F3"/>
    <mergeCell ref="G3:J3"/>
    <mergeCell ref="K3:L3"/>
  </mergeCells>
  <hyperlinks>
    <hyperlink ref="A1" location="ToC!A2" display="Back to Table of Contents" xr:uid="{63153B73-20C9-4012-B5B6-803F028B4367}"/>
  </hyperlinks>
  <pageMargins left="0.5" right="0.5" top="0.5" bottom="0.5" header="0.25" footer="0.25"/>
  <pageSetup scale="58" orientation="landscape" r:id="rId1"/>
  <headerFooter>
    <oddFooter>&amp;L&amp;G&amp;C&amp;"Scotia,Regular"&amp;9Supplementary Financial Information (SFI)&amp;R16&amp;"Scotia,Regular"&amp;7</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5FF0-9822-4B71-BF6F-6E66AD1C1000}">
  <sheetPr>
    <pageSetUpPr fitToPage="1"/>
  </sheetPr>
  <dimension ref="A1:L22"/>
  <sheetViews>
    <sheetView showGridLines="0" zoomScaleNormal="100" workbookViewId="0"/>
  </sheetViews>
  <sheetFormatPr defaultRowHeight="12.5" x14ac:dyDescent="0.25"/>
  <cols>
    <col min="1" max="1" width="90.7265625" style="22" customWidth="1"/>
    <col min="2" max="12" width="10.7265625" style="22" customWidth="1"/>
    <col min="13" max="16384" width="8.7265625" style="22"/>
  </cols>
  <sheetData>
    <row r="1" spans="1:12" ht="20" customHeight="1" x14ac:dyDescent="0.25">
      <c r="A1" s="21" t="s">
        <v>13</v>
      </c>
    </row>
    <row r="2" spans="1:12" ht="25" customHeight="1" x14ac:dyDescent="0.25">
      <c r="A2" s="2735" t="s">
        <v>658</v>
      </c>
      <c r="B2" s="2735" t="s">
        <v>15</v>
      </c>
      <c r="C2" s="2735" t="s">
        <v>15</v>
      </c>
      <c r="D2" s="2735" t="s">
        <v>15</v>
      </c>
      <c r="E2" s="2735" t="s">
        <v>15</v>
      </c>
      <c r="F2" s="2735" t="s">
        <v>15</v>
      </c>
      <c r="G2" s="2735" t="s">
        <v>15</v>
      </c>
      <c r="H2" s="2735" t="s">
        <v>15</v>
      </c>
      <c r="I2" s="2735" t="s">
        <v>15</v>
      </c>
      <c r="J2" s="2735" t="s">
        <v>15</v>
      </c>
      <c r="K2" s="2735" t="s">
        <v>15</v>
      </c>
      <c r="L2" s="2735" t="s">
        <v>15</v>
      </c>
    </row>
    <row r="3" spans="1:12" ht="20.149999999999999" customHeight="1" x14ac:dyDescent="0.25">
      <c r="A3" s="1457"/>
      <c r="B3" s="1458" t="s">
        <v>174</v>
      </c>
      <c r="C3" s="2732" t="s">
        <v>346</v>
      </c>
      <c r="D3" s="2733" t="s">
        <v>15</v>
      </c>
      <c r="E3" s="2733" t="s">
        <v>15</v>
      </c>
      <c r="F3" s="2734" t="s">
        <v>15</v>
      </c>
      <c r="G3" s="2732" t="s">
        <v>347</v>
      </c>
      <c r="H3" s="2733" t="s">
        <v>15</v>
      </c>
      <c r="I3" s="2733" t="s">
        <v>15</v>
      </c>
      <c r="J3" s="2734" t="s">
        <v>15</v>
      </c>
      <c r="K3" s="2733" t="s">
        <v>175</v>
      </c>
      <c r="L3" s="2733" t="s">
        <v>15</v>
      </c>
    </row>
    <row r="4" spans="1:12" ht="20.149999999999999" customHeight="1" x14ac:dyDescent="0.25">
      <c r="A4" s="1459" t="s">
        <v>553</v>
      </c>
      <c r="B4" s="1460" t="s">
        <v>177</v>
      </c>
      <c r="C4" s="1461" t="s">
        <v>178</v>
      </c>
      <c r="D4" s="1462" t="s">
        <v>179</v>
      </c>
      <c r="E4" s="1462" t="s">
        <v>180</v>
      </c>
      <c r="F4" s="1463" t="s">
        <v>181</v>
      </c>
      <c r="G4" s="1464" t="s">
        <v>178</v>
      </c>
      <c r="H4" s="1465" t="s">
        <v>179</v>
      </c>
      <c r="I4" s="1465" t="s">
        <v>180</v>
      </c>
      <c r="J4" s="1508" t="s">
        <v>181</v>
      </c>
      <c r="K4" s="1465" t="s">
        <v>346</v>
      </c>
      <c r="L4" s="1462" t="s">
        <v>347</v>
      </c>
    </row>
    <row r="5" spans="1:12" ht="20.149999999999999" customHeight="1" x14ac:dyDescent="0.25">
      <c r="A5" s="1467" t="s">
        <v>659</v>
      </c>
      <c r="B5" s="1509"/>
      <c r="C5" s="1469"/>
      <c r="D5" s="1510"/>
      <c r="E5" s="1510"/>
      <c r="F5" s="1511"/>
      <c r="G5" s="1512"/>
      <c r="H5" s="1513"/>
      <c r="I5" s="1513"/>
      <c r="J5" s="1514"/>
      <c r="K5" s="1513"/>
      <c r="L5" s="1513"/>
    </row>
    <row r="6" spans="1:12" ht="20.149999999999999" customHeight="1" x14ac:dyDescent="0.25">
      <c r="A6" s="1475" t="s">
        <v>640</v>
      </c>
      <c r="B6" s="1476">
        <v>8075</v>
      </c>
      <c r="C6" s="1477">
        <v>8075</v>
      </c>
      <c r="D6" s="1478">
        <v>8075</v>
      </c>
      <c r="E6" s="1478">
        <v>8075</v>
      </c>
      <c r="F6" s="1479">
        <v>8075</v>
      </c>
      <c r="G6" s="1480">
        <v>7052</v>
      </c>
      <c r="H6" s="1481">
        <v>5552</v>
      </c>
      <c r="I6" s="1481">
        <v>5552</v>
      </c>
      <c r="J6" s="1515">
        <v>6052</v>
      </c>
      <c r="K6" s="1481">
        <v>8075</v>
      </c>
      <c r="L6" s="1481">
        <v>6052</v>
      </c>
    </row>
    <row r="7" spans="1:12" ht="20.149999999999999" customHeight="1" x14ac:dyDescent="0.25">
      <c r="A7" s="1475" t="s">
        <v>660</v>
      </c>
      <c r="B7" s="1476">
        <v>1004</v>
      </c>
      <c r="C7" s="1477">
        <v>0</v>
      </c>
      <c r="D7" s="1478">
        <v>0</v>
      </c>
      <c r="E7" s="1478">
        <v>0</v>
      </c>
      <c r="F7" s="1479">
        <v>0</v>
      </c>
      <c r="G7" s="1480">
        <v>1023</v>
      </c>
      <c r="H7" s="1481">
        <v>1500</v>
      </c>
      <c r="I7" s="1481">
        <v>0</v>
      </c>
      <c r="J7" s="1515">
        <v>0</v>
      </c>
      <c r="K7" s="1481">
        <v>0</v>
      </c>
      <c r="L7" s="1481">
        <v>2523</v>
      </c>
    </row>
    <row r="8" spans="1:12" ht="20.149999999999999" customHeight="1" x14ac:dyDescent="0.25">
      <c r="A8" s="1475" t="s">
        <v>661</v>
      </c>
      <c r="B8" s="1476">
        <v>-300</v>
      </c>
      <c r="C8" s="1477">
        <v>0</v>
      </c>
      <c r="D8" s="1478">
        <v>0</v>
      </c>
      <c r="E8" s="1478">
        <v>0</v>
      </c>
      <c r="F8" s="1479">
        <v>0</v>
      </c>
      <c r="G8" s="1480">
        <v>0</v>
      </c>
      <c r="H8" s="1481">
        <v>0</v>
      </c>
      <c r="I8" s="1481">
        <v>0</v>
      </c>
      <c r="J8" s="1515">
        <v>-500</v>
      </c>
      <c r="K8" s="1481">
        <v>0</v>
      </c>
      <c r="L8" s="1481">
        <v>-500</v>
      </c>
    </row>
    <row r="9" spans="1:12" ht="20.149999999999999" customHeight="1" x14ac:dyDescent="0.25">
      <c r="A9" s="1475" t="s">
        <v>662</v>
      </c>
      <c r="B9" s="1476">
        <v>108</v>
      </c>
      <c r="C9" s="1477">
        <v>109</v>
      </c>
      <c r="D9" s="1478">
        <v>105</v>
      </c>
      <c r="E9" s="1478">
        <v>104</v>
      </c>
      <c r="F9" s="1479">
        <v>101</v>
      </c>
      <c r="G9" s="1480">
        <v>106</v>
      </c>
      <c r="H9" s="1481">
        <v>36</v>
      </c>
      <c r="I9" s="1481">
        <v>74</v>
      </c>
      <c r="J9" s="1515">
        <v>44</v>
      </c>
      <c r="K9" s="1481">
        <v>419</v>
      </c>
      <c r="L9" s="1481">
        <v>260</v>
      </c>
    </row>
    <row r="10" spans="1:12" ht="20.149999999999999" customHeight="1" x14ac:dyDescent="0.25">
      <c r="A10" s="1475" t="s">
        <v>663</v>
      </c>
      <c r="B10" s="1476">
        <v>-108</v>
      </c>
      <c r="C10" s="1477">
        <v>-109</v>
      </c>
      <c r="D10" s="1478">
        <v>-105</v>
      </c>
      <c r="E10" s="1478">
        <v>-104</v>
      </c>
      <c r="F10" s="1479">
        <v>-101</v>
      </c>
      <c r="G10" s="1480">
        <v>-106</v>
      </c>
      <c r="H10" s="1481">
        <v>-36</v>
      </c>
      <c r="I10" s="1481">
        <v>-74</v>
      </c>
      <c r="J10" s="1515">
        <v>-44</v>
      </c>
      <c r="K10" s="1481">
        <v>-419</v>
      </c>
      <c r="L10" s="1481">
        <v>-260</v>
      </c>
    </row>
    <row r="11" spans="1:12" ht="20.149999999999999" customHeight="1" x14ac:dyDescent="0.25">
      <c r="A11" s="1483" t="s">
        <v>638</v>
      </c>
      <c r="B11" s="1484">
        <v>8779</v>
      </c>
      <c r="C11" s="1477">
        <v>8075</v>
      </c>
      <c r="D11" s="1478">
        <v>8075</v>
      </c>
      <c r="E11" s="1478">
        <v>8075</v>
      </c>
      <c r="F11" s="1485">
        <v>8075</v>
      </c>
      <c r="G11" s="1480">
        <v>8075</v>
      </c>
      <c r="H11" s="1481">
        <v>7052</v>
      </c>
      <c r="I11" s="1481">
        <v>5552</v>
      </c>
      <c r="J11" s="1516">
        <v>5552</v>
      </c>
      <c r="K11" s="1478">
        <v>8075</v>
      </c>
      <c r="L11" s="1478">
        <v>8075</v>
      </c>
    </row>
    <row r="12" spans="1:12" ht="20.149999999999999" customHeight="1" x14ac:dyDescent="0.25">
      <c r="A12" s="1483"/>
      <c r="B12" s="1484"/>
      <c r="C12" s="1487"/>
      <c r="D12" s="1478"/>
      <c r="E12" s="1478"/>
      <c r="F12" s="1485"/>
      <c r="G12" s="1480"/>
      <c r="H12" s="1481"/>
      <c r="I12" s="1481"/>
      <c r="J12" s="1516"/>
      <c r="K12" s="1478"/>
      <c r="L12" s="1478"/>
    </row>
    <row r="13" spans="1:12" ht="20.149999999999999" customHeight="1" x14ac:dyDescent="0.25">
      <c r="A13" s="1488" t="s">
        <v>664</v>
      </c>
      <c r="B13" s="1476"/>
      <c r="C13" s="1487"/>
      <c r="D13" s="1478"/>
      <c r="E13" s="1478"/>
      <c r="F13" s="1479"/>
      <c r="G13" s="1480"/>
      <c r="H13" s="1481"/>
      <c r="I13" s="1481"/>
      <c r="J13" s="1515"/>
      <c r="K13" s="1481"/>
      <c r="L13" s="1481"/>
    </row>
    <row r="14" spans="1:12" ht="20.149999999999999" customHeight="1" x14ac:dyDescent="0.25">
      <c r="A14" s="1475" t="s">
        <v>640</v>
      </c>
      <c r="B14" s="1476">
        <v>1729</v>
      </c>
      <c r="C14" s="1477">
        <v>1655</v>
      </c>
      <c r="D14" s="1478">
        <v>1593</v>
      </c>
      <c r="E14" s="1478">
        <v>1559</v>
      </c>
      <c r="F14" s="1479">
        <v>1524</v>
      </c>
      <c r="G14" s="1480">
        <v>1490</v>
      </c>
      <c r="H14" s="1481">
        <v>1582</v>
      </c>
      <c r="I14" s="1481">
        <v>2222</v>
      </c>
      <c r="J14" s="1515">
        <v>2090</v>
      </c>
      <c r="K14" s="1481">
        <v>1524</v>
      </c>
      <c r="L14" s="1481">
        <v>2090</v>
      </c>
    </row>
    <row r="15" spans="1:12" ht="20.149999999999999" customHeight="1" x14ac:dyDescent="0.25">
      <c r="A15" s="1475" t="s">
        <v>665</v>
      </c>
      <c r="B15" s="1476">
        <v>25</v>
      </c>
      <c r="C15" s="1477">
        <v>31</v>
      </c>
      <c r="D15" s="1478">
        <v>20</v>
      </c>
      <c r="E15" s="1478">
        <v>24</v>
      </c>
      <c r="F15" s="1479">
        <v>37</v>
      </c>
      <c r="G15" s="1480">
        <v>38</v>
      </c>
      <c r="H15" s="1481">
        <v>54</v>
      </c>
      <c r="I15" s="1481">
        <v>78</v>
      </c>
      <c r="J15" s="1515">
        <v>88</v>
      </c>
      <c r="K15" s="1481">
        <v>112</v>
      </c>
      <c r="L15" s="1481">
        <v>258</v>
      </c>
    </row>
    <row r="16" spans="1:12" ht="20.149999999999999" customHeight="1" x14ac:dyDescent="0.25">
      <c r="A16" s="1475" t="s">
        <v>648</v>
      </c>
      <c r="B16" s="1476">
        <v>-43</v>
      </c>
      <c r="C16" s="1477">
        <v>67</v>
      </c>
      <c r="D16" s="1478">
        <v>68</v>
      </c>
      <c r="E16" s="1478">
        <v>49</v>
      </c>
      <c r="F16" s="1479">
        <v>21</v>
      </c>
      <c r="G16" s="1480">
        <v>22</v>
      </c>
      <c r="H16" s="1481">
        <v>-86</v>
      </c>
      <c r="I16" s="1481">
        <v>-22</v>
      </c>
      <c r="J16" s="1515">
        <v>61</v>
      </c>
      <c r="K16" s="1481">
        <v>205</v>
      </c>
      <c r="L16" s="1481">
        <v>-25</v>
      </c>
    </row>
    <row r="17" spans="1:12" ht="20.149999999999999" customHeight="1" x14ac:dyDescent="0.25">
      <c r="A17" s="1475" t="s">
        <v>666</v>
      </c>
      <c r="B17" s="1476">
        <v>-15</v>
      </c>
      <c r="C17" s="1477">
        <v>-26</v>
      </c>
      <c r="D17" s="1478">
        <v>-14</v>
      </c>
      <c r="E17" s="1478">
        <v>-38</v>
      </c>
      <c r="F17" s="1479">
        <v>-23</v>
      </c>
      <c r="G17" s="1480">
        <v>-26</v>
      </c>
      <c r="H17" s="1481">
        <v>-13</v>
      </c>
      <c r="I17" s="1481">
        <v>-59</v>
      </c>
      <c r="J17" s="1515">
        <v>-17</v>
      </c>
      <c r="K17" s="1481">
        <v>-101</v>
      </c>
      <c r="L17" s="1481">
        <v>-115</v>
      </c>
    </row>
    <row r="18" spans="1:12" ht="20.149999999999999" customHeight="1" x14ac:dyDescent="0.25">
      <c r="A18" s="1475" t="s">
        <v>558</v>
      </c>
      <c r="B18" s="1476">
        <v>0</v>
      </c>
      <c r="C18" s="1477">
        <v>2</v>
      </c>
      <c r="D18" s="1478">
        <v>-12</v>
      </c>
      <c r="E18" s="1478">
        <v>-1</v>
      </c>
      <c r="F18" s="1479">
        <v>0</v>
      </c>
      <c r="G18" s="1480">
        <v>0</v>
      </c>
      <c r="H18" s="1481">
        <v>-47</v>
      </c>
      <c r="I18" s="1481">
        <v>-637</v>
      </c>
      <c r="J18" s="1515">
        <v>0</v>
      </c>
      <c r="K18" s="1481">
        <v>-11</v>
      </c>
      <c r="L18" s="1481">
        <v>-684</v>
      </c>
    </row>
    <row r="19" spans="1:12" ht="20.149999999999999" customHeight="1" x14ac:dyDescent="0.25">
      <c r="A19" s="1483" t="s">
        <v>638</v>
      </c>
      <c r="B19" s="1484">
        <v>1696</v>
      </c>
      <c r="C19" s="1477">
        <v>1729</v>
      </c>
      <c r="D19" s="1478">
        <v>1655</v>
      </c>
      <c r="E19" s="1478">
        <v>1593</v>
      </c>
      <c r="F19" s="1485">
        <v>1559</v>
      </c>
      <c r="G19" s="1480">
        <v>1524</v>
      </c>
      <c r="H19" s="1481">
        <v>1490</v>
      </c>
      <c r="I19" s="1481">
        <v>1582</v>
      </c>
      <c r="J19" s="1516">
        <v>2222</v>
      </c>
      <c r="K19" s="1478">
        <v>1729</v>
      </c>
      <c r="L19" s="1478">
        <v>1524</v>
      </c>
    </row>
    <row r="20" spans="1:12" ht="20.149999999999999" customHeight="1" x14ac:dyDescent="0.25">
      <c r="A20" s="1483"/>
      <c r="B20" s="1484"/>
      <c r="C20" s="1487"/>
      <c r="D20" s="1478"/>
      <c r="E20" s="1478"/>
      <c r="F20" s="1485"/>
      <c r="G20" s="1480"/>
      <c r="H20" s="1481"/>
      <c r="I20" s="1481"/>
      <c r="J20" s="1516"/>
      <c r="K20" s="1478"/>
      <c r="L20" s="1478"/>
    </row>
    <row r="21" spans="1:12" ht="20.149999999999999" customHeight="1" x14ac:dyDescent="0.25">
      <c r="A21" s="1517" t="s">
        <v>667</v>
      </c>
      <c r="B21" s="1518">
        <v>80452</v>
      </c>
      <c r="C21" s="1519">
        <v>78571</v>
      </c>
      <c r="D21" s="1520">
        <v>77667</v>
      </c>
      <c r="E21" s="1520">
        <v>78719</v>
      </c>
      <c r="F21" s="1521">
        <v>75731</v>
      </c>
      <c r="G21" s="1522">
        <v>74749</v>
      </c>
      <c r="H21" s="1523">
        <v>73585</v>
      </c>
      <c r="I21" s="1524">
        <v>71967</v>
      </c>
      <c r="J21" s="1525">
        <v>73946</v>
      </c>
      <c r="K21" s="1520">
        <v>78571</v>
      </c>
      <c r="L21" s="1520">
        <v>74749</v>
      </c>
    </row>
    <row r="22" spans="1:12" ht="12" customHeight="1" x14ac:dyDescent="0.25">
      <c r="A22" s="1526"/>
      <c r="B22" s="1504"/>
      <c r="C22" s="1527"/>
      <c r="D22" s="1505"/>
      <c r="E22" s="1505"/>
      <c r="F22" s="1506"/>
      <c r="G22" s="1506"/>
      <c r="H22" s="1528"/>
      <c r="I22" s="1506"/>
      <c r="J22" s="1505"/>
      <c r="K22" s="1505"/>
      <c r="L22" s="1505"/>
    </row>
  </sheetData>
  <mergeCells count="4">
    <mergeCell ref="A2:L2"/>
    <mergeCell ref="C3:F3"/>
    <mergeCell ref="G3:J3"/>
    <mergeCell ref="K3:L3"/>
  </mergeCells>
  <hyperlinks>
    <hyperlink ref="A1" location="ToC!A2" display="Back to Table of Contents" xr:uid="{D2066B8E-6175-458C-A6E1-D1B643B94222}"/>
  </hyperlinks>
  <pageMargins left="0.5" right="0.5" top="0.5" bottom="0.5" header="0.25" footer="0.25"/>
  <pageSetup scale="61" orientation="landscape" r:id="rId1"/>
  <headerFooter>
    <oddFooter>&amp;L&amp;G&amp;C&amp;"Scotia,Regular"&amp;9Supplementary Financial Information (SFI)&amp;R17&amp;"Scotia,Regular"&amp;7</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29887-BCE4-4B07-9D48-76571B7ED7CC}">
  <sheetPr>
    <pageSetUpPr fitToPage="1"/>
  </sheetPr>
  <dimension ref="A1:K39"/>
  <sheetViews>
    <sheetView showGridLines="0" zoomScaleNormal="100" workbookViewId="0"/>
  </sheetViews>
  <sheetFormatPr defaultRowHeight="12.5" x14ac:dyDescent="0.25"/>
  <cols>
    <col min="1" max="1" width="60.7265625" style="22" customWidth="1"/>
    <col min="2" max="11" width="11.7265625" style="22" customWidth="1"/>
    <col min="12" max="16384" width="8.7265625" style="22"/>
  </cols>
  <sheetData>
    <row r="1" spans="1:11" ht="20" customHeight="1" x14ac:dyDescent="0.25">
      <c r="A1" s="21" t="s">
        <v>13</v>
      </c>
    </row>
    <row r="2" spans="1:11" ht="25" customHeight="1" x14ac:dyDescent="0.25">
      <c r="A2" s="2717" t="s">
        <v>668</v>
      </c>
      <c r="B2" s="2717" t="s">
        <v>15</v>
      </c>
      <c r="C2" s="2717" t="s">
        <v>15</v>
      </c>
      <c r="D2" s="2717" t="s">
        <v>15</v>
      </c>
      <c r="E2" s="2717" t="s">
        <v>15</v>
      </c>
      <c r="F2" s="2717" t="s">
        <v>15</v>
      </c>
      <c r="G2" s="2717" t="s">
        <v>15</v>
      </c>
      <c r="H2" s="2717" t="s">
        <v>15</v>
      </c>
      <c r="I2" s="2717" t="s">
        <v>15</v>
      </c>
      <c r="J2" s="2717" t="s">
        <v>15</v>
      </c>
      <c r="K2" s="2717" t="s">
        <v>15</v>
      </c>
    </row>
    <row r="3" spans="1:11" ht="20.149999999999999" customHeight="1" x14ac:dyDescent="0.25">
      <c r="A3" s="1529" t="s">
        <v>669</v>
      </c>
      <c r="B3" s="2738" t="s">
        <v>670</v>
      </c>
      <c r="C3" s="2739" t="s">
        <v>15</v>
      </c>
      <c r="D3" s="2740" t="s">
        <v>671</v>
      </c>
      <c r="E3" s="2741" t="s">
        <v>15</v>
      </c>
      <c r="F3" s="2740" t="s">
        <v>672</v>
      </c>
      <c r="G3" s="2741" t="s">
        <v>15</v>
      </c>
      <c r="H3" s="2740" t="s">
        <v>673</v>
      </c>
      <c r="I3" s="2741" t="s">
        <v>15</v>
      </c>
      <c r="J3" s="2740" t="s">
        <v>674</v>
      </c>
      <c r="K3" s="2742" t="s">
        <v>15</v>
      </c>
    </row>
    <row r="4" spans="1:11" ht="20.149999999999999" customHeight="1" x14ac:dyDescent="0.25">
      <c r="A4" s="1530"/>
      <c r="B4" s="1531" t="s">
        <v>675</v>
      </c>
      <c r="C4" s="1532" t="s">
        <v>676</v>
      </c>
      <c r="D4" s="1533" t="s">
        <v>677</v>
      </c>
      <c r="E4" s="1534" t="s">
        <v>676</v>
      </c>
      <c r="F4" s="1533" t="s">
        <v>677</v>
      </c>
      <c r="G4" s="1534" t="s">
        <v>676</v>
      </c>
      <c r="H4" s="1533" t="s">
        <v>677</v>
      </c>
      <c r="I4" s="1534" t="s">
        <v>676</v>
      </c>
      <c r="J4" s="1533" t="s">
        <v>677</v>
      </c>
      <c r="K4" s="1535" t="s">
        <v>676</v>
      </c>
    </row>
    <row r="5" spans="1:11" ht="20.149999999999999" customHeight="1" x14ac:dyDescent="0.25">
      <c r="A5" s="1536" t="s">
        <v>323</v>
      </c>
      <c r="B5" s="1537">
        <v>341</v>
      </c>
      <c r="C5" s="1538">
        <v>0.44500000000000001</v>
      </c>
      <c r="D5" s="1539">
        <v>344.2</v>
      </c>
      <c r="E5" s="1540">
        <v>0.44400000000000001</v>
      </c>
      <c r="F5" s="1539">
        <v>347.7</v>
      </c>
      <c r="G5" s="1540">
        <v>0.44700000000000001</v>
      </c>
      <c r="H5" s="1539">
        <v>353.6</v>
      </c>
      <c r="I5" s="1540">
        <v>0.44700000000000001</v>
      </c>
      <c r="J5" s="1539">
        <v>353.5</v>
      </c>
      <c r="K5" s="1541">
        <v>0.45200000000000001</v>
      </c>
    </row>
    <row r="6" spans="1:11" ht="20.149999999999999" customHeight="1" x14ac:dyDescent="0.25">
      <c r="A6" s="1542" t="s">
        <v>361</v>
      </c>
      <c r="B6" s="1543">
        <v>104.1</v>
      </c>
      <c r="C6" s="1544">
        <v>0.13600000000000001</v>
      </c>
      <c r="D6" s="1545">
        <v>104.2</v>
      </c>
      <c r="E6" s="1546">
        <v>0.13400000000000001</v>
      </c>
      <c r="F6" s="1545">
        <v>103.7</v>
      </c>
      <c r="G6" s="1546">
        <v>0.13300000000000001</v>
      </c>
      <c r="H6" s="1545">
        <v>102.2</v>
      </c>
      <c r="I6" s="1546">
        <v>0.129</v>
      </c>
      <c r="J6" s="1545">
        <v>101.1</v>
      </c>
      <c r="K6" s="1547">
        <v>0.129</v>
      </c>
    </row>
    <row r="7" spans="1:11" ht="20.149999999999999" customHeight="1" x14ac:dyDescent="0.25">
      <c r="A7" s="1548" t="s">
        <v>362</v>
      </c>
      <c r="B7" s="1549">
        <v>17.2</v>
      </c>
      <c r="C7" s="1550">
        <v>2.1999999999999999E-2</v>
      </c>
      <c r="D7" s="1551">
        <v>17.100000000000001</v>
      </c>
      <c r="E7" s="1552">
        <v>2.1999999999999999E-2</v>
      </c>
      <c r="F7" s="1551">
        <v>16.600000000000001</v>
      </c>
      <c r="G7" s="1552">
        <v>2.1000000000000001E-2</v>
      </c>
      <c r="H7" s="1551">
        <v>16</v>
      </c>
      <c r="I7" s="1552">
        <v>0.02</v>
      </c>
      <c r="J7" s="1551">
        <v>15.5</v>
      </c>
      <c r="K7" s="1553">
        <v>0.02</v>
      </c>
    </row>
    <row r="8" spans="1:11" ht="20.149999999999999" customHeight="1" x14ac:dyDescent="0.25">
      <c r="A8" s="1554" t="s">
        <v>678</v>
      </c>
      <c r="B8" s="1555">
        <v>462.3</v>
      </c>
      <c r="C8" s="1556">
        <v>0.60299999999999998</v>
      </c>
      <c r="D8" s="1557">
        <v>465.5</v>
      </c>
      <c r="E8" s="1558">
        <v>0.6</v>
      </c>
      <c r="F8" s="1557">
        <v>468</v>
      </c>
      <c r="G8" s="1558">
        <v>0.60099999999999998</v>
      </c>
      <c r="H8" s="1557">
        <v>471.8</v>
      </c>
      <c r="I8" s="1558">
        <v>0.59599999999999997</v>
      </c>
      <c r="J8" s="1557">
        <v>470.1</v>
      </c>
      <c r="K8" s="1559">
        <v>0.60099999999999998</v>
      </c>
    </row>
    <row r="9" spans="1:11" ht="20.149999999999999" customHeight="1" x14ac:dyDescent="0.25">
      <c r="A9" s="1560"/>
      <c r="B9" s="1561"/>
      <c r="C9" s="1562"/>
      <c r="D9" s="1563"/>
      <c r="E9" s="1564"/>
      <c r="F9" s="1563"/>
      <c r="G9" s="1564"/>
      <c r="H9" s="1563"/>
      <c r="I9" s="1564"/>
      <c r="J9" s="1563"/>
      <c r="K9" s="1565"/>
    </row>
    <row r="10" spans="1:11" ht="20.149999999999999" customHeight="1" x14ac:dyDescent="0.25">
      <c r="A10" s="1542" t="s">
        <v>679</v>
      </c>
      <c r="B10" s="1566"/>
      <c r="C10" s="1567"/>
      <c r="D10" s="1568"/>
      <c r="E10" s="1569"/>
      <c r="F10" s="1570"/>
      <c r="G10" s="1571"/>
      <c r="H10" s="1572"/>
      <c r="I10" s="1571"/>
      <c r="J10" s="1572"/>
      <c r="K10" s="1573"/>
    </row>
    <row r="11" spans="1:11" ht="20.149999999999999" customHeight="1" x14ac:dyDescent="0.25">
      <c r="A11" s="1574" t="s">
        <v>680</v>
      </c>
      <c r="B11" s="1575">
        <v>27.2</v>
      </c>
      <c r="C11" s="1576">
        <v>3.5000000000000003E-2</v>
      </c>
      <c r="D11" s="1577">
        <v>29.9</v>
      </c>
      <c r="E11" s="1546">
        <v>3.7999999999999999E-2</v>
      </c>
      <c r="F11" s="1578">
        <v>30</v>
      </c>
      <c r="G11" s="1546">
        <v>3.7999999999999999E-2</v>
      </c>
      <c r="H11" s="1545">
        <v>33</v>
      </c>
      <c r="I11" s="1546">
        <v>4.2000000000000003E-2</v>
      </c>
      <c r="J11" s="1545">
        <v>34.6</v>
      </c>
      <c r="K11" s="1547">
        <v>4.3999999999999997E-2</v>
      </c>
    </row>
    <row r="12" spans="1:11" ht="20.149999999999999" customHeight="1" x14ac:dyDescent="0.25">
      <c r="A12" s="1574" t="s">
        <v>681</v>
      </c>
      <c r="B12" s="1575">
        <v>0.7</v>
      </c>
      <c r="C12" s="1576">
        <v>1E-3</v>
      </c>
      <c r="D12" s="1577">
        <v>0.8</v>
      </c>
      <c r="E12" s="1546">
        <v>1E-3</v>
      </c>
      <c r="F12" s="1577">
        <v>0.9</v>
      </c>
      <c r="G12" s="1546">
        <v>1E-3</v>
      </c>
      <c r="H12" s="1545">
        <v>2</v>
      </c>
      <c r="I12" s="1546">
        <v>3.0000000000000001E-3</v>
      </c>
      <c r="J12" s="1545">
        <v>2.9</v>
      </c>
      <c r="K12" s="1547">
        <v>4.0000000000000001E-3</v>
      </c>
    </row>
    <row r="13" spans="1:11" ht="20.149999999999999" customHeight="1" x14ac:dyDescent="0.25">
      <c r="A13" s="1542" t="s">
        <v>682</v>
      </c>
      <c r="B13" s="1575">
        <v>31.7</v>
      </c>
      <c r="C13" s="1576">
        <v>4.2000000000000003E-2</v>
      </c>
      <c r="D13" s="1577">
        <v>34.299999999999997</v>
      </c>
      <c r="E13" s="1546">
        <v>4.3999999999999997E-2</v>
      </c>
      <c r="F13" s="1577">
        <v>33.9</v>
      </c>
      <c r="G13" s="1546">
        <v>4.3999999999999997E-2</v>
      </c>
      <c r="H13" s="1545">
        <v>35.299999999999997</v>
      </c>
      <c r="I13" s="1546">
        <v>4.4999999999999998E-2</v>
      </c>
      <c r="J13" s="1545">
        <v>34.6</v>
      </c>
      <c r="K13" s="1547">
        <v>4.3999999999999997E-2</v>
      </c>
    </row>
    <row r="14" spans="1:11" ht="20.149999999999999" customHeight="1" x14ac:dyDescent="0.25">
      <c r="A14" s="1542" t="s">
        <v>683</v>
      </c>
      <c r="B14" s="1575">
        <v>66.599999999999994</v>
      </c>
      <c r="C14" s="1576">
        <v>8.6999999999999994E-2</v>
      </c>
      <c r="D14" s="1577">
        <v>67.400000000000006</v>
      </c>
      <c r="E14" s="1546">
        <v>8.6999999999999994E-2</v>
      </c>
      <c r="F14" s="1577">
        <v>66.2</v>
      </c>
      <c r="G14" s="1546">
        <v>8.5000000000000006E-2</v>
      </c>
      <c r="H14" s="1545">
        <v>67.099999999999994</v>
      </c>
      <c r="I14" s="1546">
        <v>8.5000000000000006E-2</v>
      </c>
      <c r="J14" s="1545">
        <v>63.3</v>
      </c>
      <c r="K14" s="1547">
        <v>8.1000000000000003E-2</v>
      </c>
    </row>
    <row r="15" spans="1:11" ht="20.149999999999999" customHeight="1" x14ac:dyDescent="0.25">
      <c r="A15" s="1542" t="s">
        <v>684</v>
      </c>
      <c r="B15" s="1575">
        <v>9.1999999999999993</v>
      </c>
      <c r="C15" s="1576">
        <v>1.2E-2</v>
      </c>
      <c r="D15" s="1577">
        <v>9.1</v>
      </c>
      <c r="E15" s="1546">
        <v>1.2E-2</v>
      </c>
      <c r="F15" s="1577">
        <v>9.3000000000000007</v>
      </c>
      <c r="G15" s="1546">
        <v>1.2E-2</v>
      </c>
      <c r="H15" s="1545">
        <v>9.4</v>
      </c>
      <c r="I15" s="1546">
        <v>1.2E-2</v>
      </c>
      <c r="J15" s="1545">
        <v>9</v>
      </c>
      <c r="K15" s="1547">
        <v>1.2E-2</v>
      </c>
    </row>
    <row r="16" spans="1:11" ht="20.149999999999999" customHeight="1" x14ac:dyDescent="0.25">
      <c r="A16" s="1542" t="s">
        <v>685</v>
      </c>
      <c r="B16" s="1575">
        <v>9.5</v>
      </c>
      <c r="C16" s="1576">
        <v>1.2E-2</v>
      </c>
      <c r="D16" s="1577">
        <v>9.6999999999999993</v>
      </c>
      <c r="E16" s="1546">
        <v>1.2999999999999999E-2</v>
      </c>
      <c r="F16" s="1577">
        <v>10.1</v>
      </c>
      <c r="G16" s="1546">
        <v>1.2999999999999999E-2</v>
      </c>
      <c r="H16" s="1545">
        <v>10.3</v>
      </c>
      <c r="I16" s="1546">
        <v>1.2999999999999999E-2</v>
      </c>
      <c r="J16" s="1545">
        <v>9.9</v>
      </c>
      <c r="K16" s="1547">
        <v>1.2999999999999999E-2</v>
      </c>
    </row>
    <row r="17" spans="1:11" ht="20.149999999999999" customHeight="1" x14ac:dyDescent="0.25">
      <c r="A17" s="1542" t="s">
        <v>686</v>
      </c>
      <c r="B17" s="1575">
        <v>18.600000000000001</v>
      </c>
      <c r="C17" s="1576">
        <v>2.4E-2</v>
      </c>
      <c r="D17" s="1577">
        <v>18.899999999999999</v>
      </c>
      <c r="E17" s="1546">
        <v>2.4E-2</v>
      </c>
      <c r="F17" s="1577">
        <v>16.5</v>
      </c>
      <c r="G17" s="1546">
        <v>2.1000000000000001E-2</v>
      </c>
      <c r="H17" s="1545">
        <v>17.399999999999999</v>
      </c>
      <c r="I17" s="1546">
        <v>2.1999999999999999E-2</v>
      </c>
      <c r="J17" s="1545">
        <v>15.9</v>
      </c>
      <c r="K17" s="1547">
        <v>0.02</v>
      </c>
    </row>
    <row r="18" spans="1:11" ht="20.149999999999999" customHeight="1" x14ac:dyDescent="0.25">
      <c r="A18" s="1542" t="s">
        <v>687</v>
      </c>
      <c r="B18" s="1575">
        <v>17.2</v>
      </c>
      <c r="C18" s="1576">
        <v>2.1999999999999999E-2</v>
      </c>
      <c r="D18" s="1577">
        <v>17.600000000000001</v>
      </c>
      <c r="E18" s="1546">
        <v>2.3E-2</v>
      </c>
      <c r="F18" s="1577">
        <v>17.600000000000001</v>
      </c>
      <c r="G18" s="1546">
        <v>2.3E-2</v>
      </c>
      <c r="H18" s="1545">
        <v>18.2</v>
      </c>
      <c r="I18" s="1546">
        <v>2.3E-2</v>
      </c>
      <c r="J18" s="1545">
        <v>18.600000000000001</v>
      </c>
      <c r="K18" s="1547">
        <v>2.4E-2</v>
      </c>
    </row>
    <row r="19" spans="1:11" ht="20.149999999999999" customHeight="1" x14ac:dyDescent="0.25">
      <c r="A19" s="1542" t="s">
        <v>688</v>
      </c>
      <c r="B19" s="1575">
        <v>3.7</v>
      </c>
      <c r="C19" s="1576">
        <v>5.0000000000000001E-3</v>
      </c>
      <c r="D19" s="1577">
        <v>3.7</v>
      </c>
      <c r="E19" s="1546">
        <v>5.0000000000000001E-3</v>
      </c>
      <c r="F19" s="1577">
        <v>4</v>
      </c>
      <c r="G19" s="1546">
        <v>5.0000000000000001E-3</v>
      </c>
      <c r="H19" s="1545">
        <v>4</v>
      </c>
      <c r="I19" s="1546">
        <v>5.0000000000000001E-3</v>
      </c>
      <c r="J19" s="1545">
        <v>4</v>
      </c>
      <c r="K19" s="1547">
        <v>5.0000000000000001E-3</v>
      </c>
    </row>
    <row r="20" spans="1:11" ht="20.149999999999999" customHeight="1" x14ac:dyDescent="0.25">
      <c r="A20" s="1542" t="s">
        <v>689</v>
      </c>
      <c r="B20" s="1575">
        <v>6.5</v>
      </c>
      <c r="C20" s="1576">
        <v>8.9999999999999993E-3</v>
      </c>
      <c r="D20" s="1577">
        <v>6.6</v>
      </c>
      <c r="E20" s="1546">
        <v>8.9999999999999993E-3</v>
      </c>
      <c r="F20" s="1577">
        <v>6.7</v>
      </c>
      <c r="G20" s="1546">
        <v>8.9999999999999993E-3</v>
      </c>
      <c r="H20" s="1545">
        <v>6.5</v>
      </c>
      <c r="I20" s="1546">
        <v>8.0000000000000002E-3</v>
      </c>
      <c r="J20" s="1545">
        <v>6.2</v>
      </c>
      <c r="K20" s="1547">
        <v>8.0000000000000002E-3</v>
      </c>
    </row>
    <row r="21" spans="1:11" ht="20.149999999999999" customHeight="1" x14ac:dyDescent="0.25">
      <c r="A21" s="1542" t="s">
        <v>690</v>
      </c>
      <c r="B21" s="1575">
        <v>2.2000000000000002</v>
      </c>
      <c r="C21" s="1576">
        <v>3.0000000000000001E-3</v>
      </c>
      <c r="D21" s="1577">
        <v>2.2999999999999998</v>
      </c>
      <c r="E21" s="1546">
        <v>3.0000000000000001E-3</v>
      </c>
      <c r="F21" s="1577">
        <v>2.4</v>
      </c>
      <c r="G21" s="1546">
        <v>3.0000000000000001E-3</v>
      </c>
      <c r="H21" s="1545">
        <v>2.7</v>
      </c>
      <c r="I21" s="1546">
        <v>3.0000000000000001E-3</v>
      </c>
      <c r="J21" s="1545">
        <v>2.6</v>
      </c>
      <c r="K21" s="1547">
        <v>3.0000000000000001E-3</v>
      </c>
    </row>
    <row r="22" spans="1:11" ht="20.149999999999999" customHeight="1" x14ac:dyDescent="0.25">
      <c r="A22" s="1542" t="s">
        <v>691</v>
      </c>
      <c r="B22" s="1575">
        <v>27.4</v>
      </c>
      <c r="C22" s="1576">
        <v>3.5999999999999997E-2</v>
      </c>
      <c r="D22" s="1577">
        <v>29.5</v>
      </c>
      <c r="E22" s="1546">
        <v>3.7999999999999999E-2</v>
      </c>
      <c r="F22" s="1577">
        <v>29.4</v>
      </c>
      <c r="G22" s="1546">
        <v>3.7999999999999999E-2</v>
      </c>
      <c r="H22" s="1545">
        <v>30</v>
      </c>
      <c r="I22" s="1546">
        <v>3.7999999999999999E-2</v>
      </c>
      <c r="J22" s="1545">
        <v>29.4</v>
      </c>
      <c r="K22" s="1547">
        <v>3.7999999999999999E-2</v>
      </c>
    </row>
    <row r="23" spans="1:11" ht="20.149999999999999" customHeight="1" x14ac:dyDescent="0.25">
      <c r="A23" s="1542" t="s">
        <v>692</v>
      </c>
      <c r="B23" s="1575">
        <v>8.9</v>
      </c>
      <c r="C23" s="1576">
        <v>1.2E-2</v>
      </c>
      <c r="D23" s="1577">
        <v>8.1999999999999993</v>
      </c>
      <c r="E23" s="1546">
        <v>1.0999999999999999E-2</v>
      </c>
      <c r="F23" s="1577">
        <v>7.8</v>
      </c>
      <c r="G23" s="1546">
        <v>0.01</v>
      </c>
      <c r="H23" s="1545">
        <v>7.9</v>
      </c>
      <c r="I23" s="1546">
        <v>0.01</v>
      </c>
      <c r="J23" s="1545">
        <v>8</v>
      </c>
      <c r="K23" s="1547">
        <v>0.01</v>
      </c>
    </row>
    <row r="24" spans="1:11" ht="20.149999999999999" customHeight="1" x14ac:dyDescent="0.25">
      <c r="A24" s="1542" t="s">
        <v>693</v>
      </c>
      <c r="B24" s="1575">
        <v>27.2</v>
      </c>
      <c r="C24" s="1576">
        <v>3.5999999999999997E-2</v>
      </c>
      <c r="D24" s="1577">
        <v>25.1</v>
      </c>
      <c r="E24" s="1546">
        <v>3.2000000000000001E-2</v>
      </c>
      <c r="F24" s="1577">
        <v>25.1</v>
      </c>
      <c r="G24" s="1546">
        <v>3.2000000000000001E-2</v>
      </c>
      <c r="H24" s="1545">
        <v>27.2</v>
      </c>
      <c r="I24" s="1546">
        <v>3.4000000000000002E-2</v>
      </c>
      <c r="J24" s="1545">
        <v>26.2</v>
      </c>
      <c r="K24" s="1547">
        <v>3.3000000000000002E-2</v>
      </c>
    </row>
    <row r="25" spans="1:11" ht="20.149999999999999" customHeight="1" x14ac:dyDescent="0.25">
      <c r="A25" s="1542" t="s">
        <v>694</v>
      </c>
      <c r="B25" s="1575">
        <v>2.1</v>
      </c>
      <c r="C25" s="1576">
        <v>3.0000000000000001E-3</v>
      </c>
      <c r="D25" s="1577">
        <v>2.2999999999999998</v>
      </c>
      <c r="E25" s="1546">
        <v>3.0000000000000001E-3</v>
      </c>
      <c r="F25" s="1577">
        <v>2.5</v>
      </c>
      <c r="G25" s="1546">
        <v>3.0000000000000001E-3</v>
      </c>
      <c r="H25" s="1545">
        <v>2.6</v>
      </c>
      <c r="I25" s="1546">
        <v>3.0000000000000001E-3</v>
      </c>
      <c r="J25" s="1545">
        <v>2.4</v>
      </c>
      <c r="K25" s="1547">
        <v>3.0000000000000001E-3</v>
      </c>
    </row>
    <row r="26" spans="1:11" ht="20.149999999999999" customHeight="1" x14ac:dyDescent="0.25">
      <c r="A26" s="1542" t="s">
        <v>695</v>
      </c>
      <c r="B26" s="1575">
        <v>10.9</v>
      </c>
      <c r="C26" s="1576">
        <v>1.4E-2</v>
      </c>
      <c r="D26" s="1577">
        <v>11.8</v>
      </c>
      <c r="E26" s="1546">
        <v>1.4999999999999999E-2</v>
      </c>
      <c r="F26" s="1577">
        <v>12.2</v>
      </c>
      <c r="G26" s="1546">
        <v>1.6E-2</v>
      </c>
      <c r="H26" s="1545">
        <v>12.5</v>
      </c>
      <c r="I26" s="1546">
        <v>1.6E-2</v>
      </c>
      <c r="J26" s="1545">
        <v>12.3</v>
      </c>
      <c r="K26" s="1547">
        <v>1.6E-2</v>
      </c>
    </row>
    <row r="27" spans="1:11" ht="20.149999999999999" customHeight="1" x14ac:dyDescent="0.25">
      <c r="A27" s="1542" t="s">
        <v>696</v>
      </c>
      <c r="B27" s="1575">
        <v>3</v>
      </c>
      <c r="C27" s="1576">
        <v>4.0000000000000001E-3</v>
      </c>
      <c r="D27" s="1577">
        <v>2.9</v>
      </c>
      <c r="E27" s="1546">
        <v>4.0000000000000001E-3</v>
      </c>
      <c r="F27" s="1577">
        <v>2.8</v>
      </c>
      <c r="G27" s="1546">
        <v>4.0000000000000001E-3</v>
      </c>
      <c r="H27" s="1545">
        <v>2.7</v>
      </c>
      <c r="I27" s="1546">
        <v>3.0000000000000001E-3</v>
      </c>
      <c r="J27" s="1545">
        <v>2.5</v>
      </c>
      <c r="K27" s="1547">
        <v>3.0000000000000001E-3</v>
      </c>
    </row>
    <row r="28" spans="1:11" ht="20.149999999999999" customHeight="1" x14ac:dyDescent="0.25">
      <c r="A28" s="1542" t="s">
        <v>483</v>
      </c>
      <c r="B28" s="1575">
        <v>23.3</v>
      </c>
      <c r="C28" s="1576">
        <v>0.03</v>
      </c>
      <c r="D28" s="1577">
        <v>23.8</v>
      </c>
      <c r="E28" s="1546">
        <v>0.03</v>
      </c>
      <c r="F28" s="1577">
        <v>26</v>
      </c>
      <c r="G28" s="1546">
        <v>3.3000000000000002E-2</v>
      </c>
      <c r="H28" s="1545">
        <v>24.1</v>
      </c>
      <c r="I28" s="1546">
        <v>0.03</v>
      </c>
      <c r="J28" s="1545">
        <v>23</v>
      </c>
      <c r="K28" s="1547">
        <v>2.9000000000000001E-2</v>
      </c>
    </row>
    <row r="29" spans="1:11" ht="20.149999999999999" customHeight="1" x14ac:dyDescent="0.25">
      <c r="A29" s="1548" t="s">
        <v>697</v>
      </c>
      <c r="B29" s="1579">
        <v>8</v>
      </c>
      <c r="C29" s="1580">
        <v>0.01</v>
      </c>
      <c r="D29" s="1581">
        <v>6.5</v>
      </c>
      <c r="E29" s="1552">
        <v>8.0000000000000002E-3</v>
      </c>
      <c r="F29" s="1581">
        <v>7.1</v>
      </c>
      <c r="G29" s="1552">
        <v>8.9999999999999993E-3</v>
      </c>
      <c r="H29" s="1551">
        <v>7</v>
      </c>
      <c r="I29" s="1552">
        <v>8.9999999999999993E-3</v>
      </c>
      <c r="J29" s="1551">
        <v>7</v>
      </c>
      <c r="K29" s="1553">
        <v>8.9999999999999993E-3</v>
      </c>
    </row>
    <row r="30" spans="1:11" ht="20.149999999999999" customHeight="1" x14ac:dyDescent="0.25">
      <c r="A30" s="1554" t="s">
        <v>698</v>
      </c>
      <c r="B30" s="1582">
        <v>303.89999999999998</v>
      </c>
      <c r="C30" s="1583">
        <v>0.39700000000000002</v>
      </c>
      <c r="D30" s="1584">
        <v>310.39999999999998</v>
      </c>
      <c r="E30" s="1558">
        <v>0.4</v>
      </c>
      <c r="F30" s="1585">
        <v>310.5</v>
      </c>
      <c r="G30" s="1558">
        <v>0.39900000000000002</v>
      </c>
      <c r="H30" s="1557">
        <v>319.89999999999998</v>
      </c>
      <c r="I30" s="1558">
        <v>0.40400000000000003</v>
      </c>
      <c r="J30" s="1557">
        <v>312.39999999999998</v>
      </c>
      <c r="K30" s="1559">
        <v>0.39900000000000002</v>
      </c>
    </row>
    <row r="31" spans="1:11" ht="20.149999999999999" customHeight="1" x14ac:dyDescent="0.25">
      <c r="A31" s="1586"/>
      <c r="B31" s="1587"/>
      <c r="C31" s="1562"/>
      <c r="D31" s="1588"/>
      <c r="E31" s="1564"/>
      <c r="F31" s="1588"/>
      <c r="G31" s="1564"/>
      <c r="H31" s="1563"/>
      <c r="I31" s="1564"/>
      <c r="J31" s="1563"/>
      <c r="K31" s="1565"/>
    </row>
    <row r="32" spans="1:11" ht="20.149999999999999" customHeight="1" x14ac:dyDescent="0.25">
      <c r="A32" s="1589" t="s">
        <v>699</v>
      </c>
      <c r="B32" s="1575">
        <v>766.2</v>
      </c>
      <c r="C32" s="1590">
        <v>1</v>
      </c>
      <c r="D32" s="1577">
        <v>775.9</v>
      </c>
      <c r="E32" s="1591">
        <v>1</v>
      </c>
      <c r="F32" s="1577">
        <v>778.5</v>
      </c>
      <c r="G32" s="1591">
        <v>1</v>
      </c>
      <c r="H32" s="1545">
        <v>791.7</v>
      </c>
      <c r="I32" s="1591">
        <v>1</v>
      </c>
      <c r="J32" s="1545">
        <v>782.5</v>
      </c>
      <c r="K32" s="1592">
        <v>1</v>
      </c>
    </row>
    <row r="33" spans="1:11" ht="20.149999999999999" customHeight="1" x14ac:dyDescent="0.25">
      <c r="A33" s="1589" t="s">
        <v>700</v>
      </c>
      <c r="B33" s="1575">
        <v>-6.4</v>
      </c>
      <c r="C33" s="1593"/>
      <c r="D33" s="1577">
        <v>-6.5</v>
      </c>
      <c r="E33" s="1594"/>
      <c r="F33" s="1577">
        <v>-5.9</v>
      </c>
      <c r="G33" s="1595"/>
      <c r="H33" s="1545">
        <v>-5.8</v>
      </c>
      <c r="I33" s="1595"/>
      <c r="J33" s="1545">
        <v>-5.5</v>
      </c>
      <c r="K33" s="1596"/>
    </row>
    <row r="34" spans="1:11" ht="20.149999999999999" customHeight="1" x14ac:dyDescent="0.25">
      <c r="A34" s="1597" t="s">
        <v>701</v>
      </c>
      <c r="B34" s="1579">
        <v>759.8</v>
      </c>
      <c r="C34" s="1598"/>
      <c r="D34" s="1581">
        <v>769.4</v>
      </c>
      <c r="E34" s="1599"/>
      <c r="F34" s="1581">
        <v>772.6</v>
      </c>
      <c r="G34" s="1600"/>
      <c r="H34" s="1551">
        <v>785.9</v>
      </c>
      <c r="I34" s="1600"/>
      <c r="J34" s="1551">
        <v>777</v>
      </c>
      <c r="K34" s="1601"/>
    </row>
    <row r="35" spans="1:11" ht="20.149999999999999" customHeight="1" x14ac:dyDescent="0.25">
      <c r="A35" s="1602"/>
      <c r="B35" s="1602"/>
      <c r="C35" s="1602"/>
      <c r="D35" s="1603"/>
      <c r="E35" s="1603"/>
      <c r="F35" s="1603"/>
      <c r="G35" s="1604"/>
      <c r="H35" s="1604"/>
      <c r="I35" s="1604"/>
      <c r="J35" s="1604"/>
      <c r="K35" s="1604"/>
    </row>
    <row r="36" spans="1:11" ht="12" customHeight="1" x14ac:dyDescent="0.25">
      <c r="A36" s="2736" t="s">
        <v>702</v>
      </c>
      <c r="B36" s="2737" t="s">
        <v>15</v>
      </c>
      <c r="C36" s="2737" t="s">
        <v>15</v>
      </c>
      <c r="D36" s="2737" t="s">
        <v>15</v>
      </c>
      <c r="E36" s="2737" t="s">
        <v>15</v>
      </c>
      <c r="F36" s="2737" t="s">
        <v>15</v>
      </c>
      <c r="G36" s="2737" t="s">
        <v>15</v>
      </c>
      <c r="H36" s="2737" t="s">
        <v>15</v>
      </c>
      <c r="I36" s="2737" t="s">
        <v>15</v>
      </c>
      <c r="J36" s="2737" t="s">
        <v>15</v>
      </c>
      <c r="K36" s="2737" t="s">
        <v>15</v>
      </c>
    </row>
    <row r="37" spans="1:11" ht="12" customHeight="1" x14ac:dyDescent="0.25">
      <c r="A37" s="2736" t="s">
        <v>703</v>
      </c>
      <c r="B37" s="2737" t="s">
        <v>15</v>
      </c>
      <c r="C37" s="2737" t="s">
        <v>15</v>
      </c>
      <c r="D37" s="2737" t="s">
        <v>15</v>
      </c>
      <c r="E37" s="2737" t="s">
        <v>15</v>
      </c>
      <c r="F37" s="2737" t="s">
        <v>15</v>
      </c>
      <c r="G37" s="2737" t="s">
        <v>15</v>
      </c>
      <c r="H37" s="2737" t="s">
        <v>15</v>
      </c>
      <c r="I37" s="2737" t="s">
        <v>15</v>
      </c>
      <c r="J37" s="2737" t="s">
        <v>15</v>
      </c>
      <c r="K37" s="2737" t="s">
        <v>15</v>
      </c>
    </row>
    <row r="38" spans="1:11" ht="12" customHeight="1" x14ac:dyDescent="0.25">
      <c r="A38" s="2736" t="s">
        <v>704</v>
      </c>
      <c r="B38" s="2737" t="s">
        <v>15</v>
      </c>
      <c r="C38" s="2737" t="s">
        <v>15</v>
      </c>
      <c r="D38" s="2737" t="s">
        <v>15</v>
      </c>
      <c r="E38" s="2737" t="s">
        <v>15</v>
      </c>
      <c r="F38" s="2737" t="s">
        <v>15</v>
      </c>
      <c r="G38" s="2737" t="s">
        <v>15</v>
      </c>
      <c r="H38" s="2737" t="s">
        <v>15</v>
      </c>
      <c r="I38" s="2737" t="s">
        <v>15</v>
      </c>
      <c r="J38" s="2737" t="s">
        <v>15</v>
      </c>
      <c r="K38" s="2737" t="s">
        <v>15</v>
      </c>
    </row>
    <row r="39" spans="1:11" ht="10.4" customHeight="1" x14ac:dyDescent="0.25">
      <c r="A39" s="1605"/>
      <c r="B39" s="1605"/>
      <c r="C39" s="1605"/>
      <c r="D39" s="1605"/>
      <c r="E39" s="1605"/>
      <c r="F39" s="1605"/>
      <c r="G39" s="1605"/>
      <c r="H39" s="1605"/>
      <c r="I39" s="1605"/>
      <c r="J39" s="1605"/>
      <c r="K39" s="1605"/>
    </row>
  </sheetData>
  <mergeCells count="9">
    <mergeCell ref="A36:K36"/>
    <mergeCell ref="A37:K37"/>
    <mergeCell ref="A38:K38"/>
    <mergeCell ref="A2:K2"/>
    <mergeCell ref="B3:C3"/>
    <mergeCell ref="D3:E3"/>
    <mergeCell ref="F3:G3"/>
    <mergeCell ref="H3:I3"/>
    <mergeCell ref="J3:K3"/>
  </mergeCells>
  <hyperlinks>
    <hyperlink ref="A1" location="ToC!A2" display="Back to Table of Contents" xr:uid="{41E87A93-DA1B-4006-BC6C-8E0C298DA409}"/>
  </hyperlinks>
  <pageMargins left="0.5" right="0.5" top="0.5" bottom="0.5" header="0.25" footer="0.25"/>
  <pageSetup scale="71" orientation="landscape" r:id="rId1"/>
  <headerFooter>
    <oddFooter>&amp;L&amp;G&amp;C&amp;"Scotia,Regular"&amp;9Supplementary Financial Information (SFI)&amp;R18&amp;"Scotia,Regular"&amp;7</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27CB-DA00-40C3-A6A2-F817FE5FBF7E}">
  <sheetPr>
    <pageSetUpPr fitToPage="1"/>
  </sheetPr>
  <dimension ref="A1:J63"/>
  <sheetViews>
    <sheetView showGridLines="0" zoomScaleNormal="100" workbookViewId="0"/>
  </sheetViews>
  <sheetFormatPr defaultRowHeight="12.5" x14ac:dyDescent="0.25"/>
  <cols>
    <col min="1" max="1" width="92.7265625" style="22" customWidth="1"/>
    <col min="2" max="7" width="10.7265625" style="22" customWidth="1"/>
    <col min="8" max="10" width="10.1796875" style="22" customWidth="1"/>
    <col min="11" max="16384" width="8.7265625" style="22"/>
  </cols>
  <sheetData>
    <row r="1" spans="1:10" ht="20" customHeight="1" x14ac:dyDescent="0.25">
      <c r="A1" s="21" t="s">
        <v>13</v>
      </c>
    </row>
    <row r="2" spans="1:10" ht="25.25" customHeight="1" x14ac:dyDescent="0.25">
      <c r="A2" s="2744" t="s">
        <v>705</v>
      </c>
      <c r="B2" s="2744" t="s">
        <v>15</v>
      </c>
      <c r="C2" s="2744" t="s">
        <v>15</v>
      </c>
      <c r="D2" s="2744" t="s">
        <v>15</v>
      </c>
      <c r="E2" s="2744" t="s">
        <v>15</v>
      </c>
      <c r="F2" s="2744" t="s">
        <v>15</v>
      </c>
      <c r="G2" s="2744" t="s">
        <v>15</v>
      </c>
      <c r="H2" s="2744" t="s">
        <v>15</v>
      </c>
      <c r="I2" s="2744" t="s">
        <v>15</v>
      </c>
      <c r="J2" s="2744" t="s">
        <v>15</v>
      </c>
    </row>
    <row r="3" spans="1:10" ht="13.25" customHeight="1" x14ac:dyDescent="0.25">
      <c r="A3" s="1606"/>
      <c r="B3" s="1607" t="s">
        <v>174</v>
      </c>
      <c r="C3" s="2745" t="s">
        <v>346</v>
      </c>
      <c r="D3" s="2746" t="s">
        <v>15</v>
      </c>
      <c r="E3" s="2746" t="s">
        <v>15</v>
      </c>
      <c r="F3" s="2747" t="s">
        <v>15</v>
      </c>
      <c r="G3" s="2748" t="s">
        <v>347</v>
      </c>
      <c r="H3" s="2746" t="s">
        <v>15</v>
      </c>
      <c r="I3" s="2746" t="s">
        <v>15</v>
      </c>
      <c r="J3" s="2746" t="s">
        <v>15</v>
      </c>
    </row>
    <row r="4" spans="1:10" ht="13.25" customHeight="1" x14ac:dyDescent="0.25">
      <c r="A4" s="1608" t="s">
        <v>272</v>
      </c>
      <c r="B4" s="1609" t="s">
        <v>177</v>
      </c>
      <c r="C4" s="1610" t="s">
        <v>178</v>
      </c>
      <c r="D4" s="1611" t="s">
        <v>179</v>
      </c>
      <c r="E4" s="1611" t="s">
        <v>180</v>
      </c>
      <c r="F4" s="1612" t="s">
        <v>181</v>
      </c>
      <c r="G4" s="1613" t="s">
        <v>178</v>
      </c>
      <c r="H4" s="1611" t="s">
        <v>179</v>
      </c>
      <c r="I4" s="1611" t="s">
        <v>180</v>
      </c>
      <c r="J4" s="1611" t="s">
        <v>181</v>
      </c>
    </row>
    <row r="5" spans="1:10" ht="13.25" customHeight="1" x14ac:dyDescent="0.25">
      <c r="A5" s="1614" t="s">
        <v>706</v>
      </c>
      <c r="B5" s="1615"/>
      <c r="C5" s="1616"/>
      <c r="D5" s="1617"/>
      <c r="E5" s="1617"/>
      <c r="F5" s="1618"/>
      <c r="G5" s="1616"/>
      <c r="H5" s="1617"/>
      <c r="I5" s="1617"/>
      <c r="J5" s="1617"/>
    </row>
    <row r="6" spans="1:10" ht="13.25" customHeight="1" x14ac:dyDescent="0.25">
      <c r="A6" s="1619" t="s">
        <v>707</v>
      </c>
      <c r="B6" s="1620">
        <v>1011</v>
      </c>
      <c r="C6" s="1621">
        <v>965</v>
      </c>
      <c r="D6" s="1622">
        <v>850</v>
      </c>
      <c r="E6" s="1622">
        <v>764</v>
      </c>
      <c r="F6" s="1623">
        <v>704</v>
      </c>
      <c r="G6" s="1624">
        <v>603</v>
      </c>
      <c r="H6" s="1622">
        <v>554</v>
      </c>
      <c r="I6" s="1622">
        <v>561</v>
      </c>
      <c r="J6" s="1625">
        <v>616</v>
      </c>
    </row>
    <row r="7" spans="1:10" ht="13.25" customHeight="1" x14ac:dyDescent="0.25">
      <c r="A7" s="1619" t="s">
        <v>708</v>
      </c>
      <c r="B7" s="1620">
        <v>673</v>
      </c>
      <c r="C7" s="1621">
        <v>475</v>
      </c>
      <c r="D7" s="1622">
        <v>482</v>
      </c>
      <c r="E7" s="1622">
        <v>393</v>
      </c>
      <c r="F7" s="1623">
        <v>375</v>
      </c>
      <c r="G7" s="1624">
        <v>314</v>
      </c>
      <c r="H7" s="1622">
        <v>217</v>
      </c>
      <c r="I7" s="1622">
        <v>263</v>
      </c>
      <c r="J7" s="1625">
        <v>288</v>
      </c>
    </row>
    <row r="8" spans="1:10" ht="13.25" customHeight="1" x14ac:dyDescent="0.25">
      <c r="A8" s="1626" t="s">
        <v>709</v>
      </c>
      <c r="B8" s="1620">
        <v>1684</v>
      </c>
      <c r="C8" s="1621">
        <v>1440</v>
      </c>
      <c r="D8" s="1622">
        <v>1332</v>
      </c>
      <c r="E8" s="1622">
        <v>1157</v>
      </c>
      <c r="F8" s="1623">
        <v>1079</v>
      </c>
      <c r="G8" s="1624">
        <v>917</v>
      </c>
      <c r="H8" s="1622">
        <v>771</v>
      </c>
      <c r="I8" s="1622">
        <v>824</v>
      </c>
      <c r="J8" s="1625">
        <v>904</v>
      </c>
    </row>
    <row r="9" spans="1:10" ht="13.25" customHeight="1" x14ac:dyDescent="0.25">
      <c r="A9" s="1619" t="s">
        <v>707</v>
      </c>
      <c r="B9" s="1620">
        <v>2206</v>
      </c>
      <c r="C9" s="1621">
        <v>2055</v>
      </c>
      <c r="D9" s="1622">
        <v>1983</v>
      </c>
      <c r="E9" s="1622">
        <v>1920</v>
      </c>
      <c r="F9" s="1623">
        <v>1793</v>
      </c>
      <c r="G9" s="1624">
        <v>1623</v>
      </c>
      <c r="H9" s="1622">
        <v>1488</v>
      </c>
      <c r="I9" s="1622">
        <v>1462</v>
      </c>
      <c r="J9" s="1625">
        <v>1504</v>
      </c>
    </row>
    <row r="10" spans="1:10" ht="13.25" customHeight="1" x14ac:dyDescent="0.25">
      <c r="A10" s="1627" t="s">
        <v>710</v>
      </c>
      <c r="B10" s="1620">
        <v>319</v>
      </c>
      <c r="C10" s="1621">
        <v>343</v>
      </c>
      <c r="D10" s="1622">
        <v>327</v>
      </c>
      <c r="E10" s="1622">
        <v>349</v>
      </c>
      <c r="F10" s="1623">
        <v>353</v>
      </c>
      <c r="G10" s="1624">
        <v>361</v>
      </c>
      <c r="H10" s="1622">
        <v>345</v>
      </c>
      <c r="I10" s="1622">
        <v>342</v>
      </c>
      <c r="J10" s="1625">
        <v>368</v>
      </c>
    </row>
    <row r="11" spans="1:10" ht="13.25" customHeight="1" x14ac:dyDescent="0.25">
      <c r="A11" s="1627" t="s">
        <v>711</v>
      </c>
      <c r="B11" s="1620">
        <v>692</v>
      </c>
      <c r="C11" s="1621">
        <v>621</v>
      </c>
      <c r="D11" s="1622">
        <v>640</v>
      </c>
      <c r="E11" s="1622">
        <v>575</v>
      </c>
      <c r="F11" s="1623">
        <v>497</v>
      </c>
      <c r="G11" s="1624">
        <v>464</v>
      </c>
      <c r="H11" s="1622">
        <v>411</v>
      </c>
      <c r="I11" s="1622">
        <v>399</v>
      </c>
      <c r="J11" s="1625">
        <v>387</v>
      </c>
    </row>
    <row r="12" spans="1:10" ht="13.25" customHeight="1" x14ac:dyDescent="0.25">
      <c r="A12" s="1627" t="s">
        <v>712</v>
      </c>
      <c r="B12" s="1620">
        <v>362</v>
      </c>
      <c r="C12" s="1621">
        <v>341</v>
      </c>
      <c r="D12" s="1622">
        <v>307</v>
      </c>
      <c r="E12" s="1622">
        <v>294</v>
      </c>
      <c r="F12" s="1623">
        <v>272</v>
      </c>
      <c r="G12" s="1624">
        <v>270</v>
      </c>
      <c r="H12" s="1622">
        <v>256</v>
      </c>
      <c r="I12" s="1622">
        <v>251</v>
      </c>
      <c r="J12" s="1625">
        <v>274</v>
      </c>
    </row>
    <row r="13" spans="1:10" ht="13.25" customHeight="1" x14ac:dyDescent="0.25">
      <c r="A13" s="1627" t="s">
        <v>713</v>
      </c>
      <c r="B13" s="1620">
        <v>534</v>
      </c>
      <c r="C13" s="1621">
        <v>496</v>
      </c>
      <c r="D13" s="1622">
        <v>472</v>
      </c>
      <c r="E13" s="1622">
        <v>489</v>
      </c>
      <c r="F13" s="1623">
        <v>478</v>
      </c>
      <c r="G13" s="1624">
        <v>349</v>
      </c>
      <c r="H13" s="1622">
        <v>295</v>
      </c>
      <c r="I13" s="1622">
        <v>282</v>
      </c>
      <c r="J13" s="1625">
        <v>281</v>
      </c>
    </row>
    <row r="14" spans="1:10" ht="13.25" customHeight="1" x14ac:dyDescent="0.25">
      <c r="A14" s="1627" t="s">
        <v>714</v>
      </c>
      <c r="B14" s="1620">
        <v>215</v>
      </c>
      <c r="C14" s="1621">
        <v>173</v>
      </c>
      <c r="D14" s="1622">
        <v>159</v>
      </c>
      <c r="E14" s="1622">
        <v>139</v>
      </c>
      <c r="F14" s="1623">
        <v>127</v>
      </c>
      <c r="G14" s="1624">
        <v>118</v>
      </c>
      <c r="H14" s="1622">
        <v>128</v>
      </c>
      <c r="I14" s="1622">
        <v>133</v>
      </c>
      <c r="J14" s="1625">
        <v>147</v>
      </c>
    </row>
    <row r="15" spans="1:10" ht="13.25" customHeight="1" x14ac:dyDescent="0.25">
      <c r="A15" s="1627" t="s">
        <v>483</v>
      </c>
      <c r="B15" s="1620">
        <v>84</v>
      </c>
      <c r="C15" s="1621">
        <v>81</v>
      </c>
      <c r="D15" s="1622">
        <v>78</v>
      </c>
      <c r="E15" s="1622">
        <v>74</v>
      </c>
      <c r="F15" s="1623">
        <v>66</v>
      </c>
      <c r="G15" s="1624">
        <v>61</v>
      </c>
      <c r="H15" s="1622">
        <v>53</v>
      </c>
      <c r="I15" s="1622">
        <v>55</v>
      </c>
      <c r="J15" s="1625">
        <v>47</v>
      </c>
    </row>
    <row r="16" spans="1:10" ht="13.25" customHeight="1" x14ac:dyDescent="0.25">
      <c r="A16" s="1619" t="s">
        <v>715</v>
      </c>
      <c r="B16" s="1620">
        <v>2133</v>
      </c>
      <c r="C16" s="1621">
        <v>2102</v>
      </c>
      <c r="D16" s="1622">
        <v>2058</v>
      </c>
      <c r="E16" s="1622">
        <v>2085</v>
      </c>
      <c r="F16" s="1623">
        <v>2073</v>
      </c>
      <c r="G16" s="1624">
        <v>2072</v>
      </c>
      <c r="H16" s="1622">
        <v>1836</v>
      </c>
      <c r="I16" s="1622">
        <v>1778</v>
      </c>
      <c r="J16" s="1625">
        <v>1764</v>
      </c>
    </row>
    <row r="17" spans="1:10" ht="13.25" customHeight="1" x14ac:dyDescent="0.25">
      <c r="A17" s="1627" t="s">
        <v>710</v>
      </c>
      <c r="B17" s="1620">
        <v>309</v>
      </c>
      <c r="C17" s="1621">
        <v>319</v>
      </c>
      <c r="D17" s="1622">
        <v>316</v>
      </c>
      <c r="E17" s="1622">
        <v>338</v>
      </c>
      <c r="F17" s="1623">
        <v>340</v>
      </c>
      <c r="G17" s="1624">
        <v>357</v>
      </c>
      <c r="H17" s="1622">
        <v>349</v>
      </c>
      <c r="I17" s="1622">
        <v>358</v>
      </c>
      <c r="J17" s="1625">
        <v>361</v>
      </c>
    </row>
    <row r="18" spans="1:10" ht="13.25" customHeight="1" x14ac:dyDescent="0.25">
      <c r="A18" s="1627" t="s">
        <v>711</v>
      </c>
      <c r="B18" s="1620">
        <v>650</v>
      </c>
      <c r="C18" s="1621">
        <v>562</v>
      </c>
      <c r="D18" s="1622">
        <v>571</v>
      </c>
      <c r="E18" s="1622">
        <v>540</v>
      </c>
      <c r="F18" s="1623">
        <v>537</v>
      </c>
      <c r="G18" s="1624">
        <v>556</v>
      </c>
      <c r="H18" s="1622">
        <v>406</v>
      </c>
      <c r="I18" s="1622">
        <v>396</v>
      </c>
      <c r="J18" s="1625">
        <v>388</v>
      </c>
    </row>
    <row r="19" spans="1:10" ht="13.25" customHeight="1" x14ac:dyDescent="0.25">
      <c r="A19" s="1627" t="s">
        <v>712</v>
      </c>
      <c r="B19" s="1620">
        <v>339</v>
      </c>
      <c r="C19" s="1621">
        <v>350</v>
      </c>
      <c r="D19" s="1622">
        <v>337</v>
      </c>
      <c r="E19" s="1622">
        <v>442</v>
      </c>
      <c r="F19" s="1623">
        <v>448</v>
      </c>
      <c r="G19" s="1624">
        <v>491</v>
      </c>
      <c r="H19" s="1622">
        <v>468</v>
      </c>
      <c r="I19" s="1622">
        <v>419</v>
      </c>
      <c r="J19" s="1625">
        <v>436</v>
      </c>
    </row>
    <row r="20" spans="1:10" ht="13.25" customHeight="1" x14ac:dyDescent="0.25">
      <c r="A20" s="1627" t="s">
        <v>713</v>
      </c>
      <c r="B20" s="1620">
        <v>569</v>
      </c>
      <c r="C20" s="1621">
        <v>602</v>
      </c>
      <c r="D20" s="1622">
        <v>556</v>
      </c>
      <c r="E20" s="1622">
        <v>501</v>
      </c>
      <c r="F20" s="1623">
        <v>475</v>
      </c>
      <c r="G20" s="1624">
        <v>391</v>
      </c>
      <c r="H20" s="1622">
        <v>311</v>
      </c>
      <c r="I20" s="1622">
        <v>261</v>
      </c>
      <c r="J20" s="1625">
        <v>259</v>
      </c>
    </row>
    <row r="21" spans="1:10" ht="13.25" customHeight="1" x14ac:dyDescent="0.25">
      <c r="A21" s="1627" t="s">
        <v>714</v>
      </c>
      <c r="B21" s="1620">
        <v>184</v>
      </c>
      <c r="C21" s="1621">
        <v>183</v>
      </c>
      <c r="D21" s="1622">
        <v>183</v>
      </c>
      <c r="E21" s="1622">
        <v>166</v>
      </c>
      <c r="F21" s="1623">
        <v>179</v>
      </c>
      <c r="G21" s="1624">
        <v>183</v>
      </c>
      <c r="H21" s="1622">
        <v>208</v>
      </c>
      <c r="I21" s="1622">
        <v>244</v>
      </c>
      <c r="J21" s="1625">
        <v>226</v>
      </c>
    </row>
    <row r="22" spans="1:10" ht="13.25" customHeight="1" x14ac:dyDescent="0.25">
      <c r="A22" s="1627" t="s">
        <v>716</v>
      </c>
      <c r="B22" s="1620">
        <v>82</v>
      </c>
      <c r="C22" s="1621">
        <v>86</v>
      </c>
      <c r="D22" s="1622">
        <v>95</v>
      </c>
      <c r="E22" s="1622">
        <v>98</v>
      </c>
      <c r="F22" s="1623">
        <v>94</v>
      </c>
      <c r="G22" s="1624">
        <v>94</v>
      </c>
      <c r="H22" s="1622">
        <v>94</v>
      </c>
      <c r="I22" s="1622">
        <v>100</v>
      </c>
      <c r="J22" s="1625">
        <v>94</v>
      </c>
    </row>
    <row r="23" spans="1:10" ht="13.25" customHeight="1" x14ac:dyDescent="0.25">
      <c r="A23" s="1626" t="s">
        <v>717</v>
      </c>
      <c r="B23" s="1620">
        <v>4339</v>
      </c>
      <c r="C23" s="1621">
        <v>4157</v>
      </c>
      <c r="D23" s="1622">
        <v>4041</v>
      </c>
      <c r="E23" s="1622">
        <v>4005</v>
      </c>
      <c r="F23" s="1623">
        <v>3866</v>
      </c>
      <c r="G23" s="1624">
        <v>3695</v>
      </c>
      <c r="H23" s="1622">
        <v>3324</v>
      </c>
      <c r="I23" s="1622">
        <v>3240</v>
      </c>
      <c r="J23" s="1625">
        <v>3268</v>
      </c>
    </row>
    <row r="24" spans="1:10" ht="13.25" customHeight="1" x14ac:dyDescent="0.25">
      <c r="A24" s="1626" t="s">
        <v>718</v>
      </c>
      <c r="B24" s="1620">
        <v>48</v>
      </c>
      <c r="C24" s="1621">
        <v>32</v>
      </c>
      <c r="D24" s="1622">
        <v>19</v>
      </c>
      <c r="E24" s="1622">
        <v>23</v>
      </c>
      <c r="F24" s="1623">
        <v>18</v>
      </c>
      <c r="G24" s="1624">
        <v>18</v>
      </c>
      <c r="H24" s="1622">
        <v>27</v>
      </c>
      <c r="I24" s="1622">
        <v>32</v>
      </c>
      <c r="J24" s="1625">
        <v>32</v>
      </c>
    </row>
    <row r="25" spans="1:10" ht="13.25" customHeight="1" x14ac:dyDescent="0.25">
      <c r="A25" s="1619" t="s">
        <v>400</v>
      </c>
      <c r="B25" s="1620">
        <v>48</v>
      </c>
      <c r="C25" s="1621">
        <v>96</v>
      </c>
      <c r="D25" s="1622">
        <v>94</v>
      </c>
      <c r="E25" s="1622">
        <v>119</v>
      </c>
      <c r="F25" s="1623">
        <v>122</v>
      </c>
      <c r="G25" s="1624">
        <v>128</v>
      </c>
      <c r="H25" s="1622">
        <v>103</v>
      </c>
      <c r="I25" s="1622">
        <v>126</v>
      </c>
      <c r="J25" s="1625">
        <v>130</v>
      </c>
    </row>
    <row r="26" spans="1:10" ht="13.25" customHeight="1" x14ac:dyDescent="0.25">
      <c r="A26" s="1619" t="s">
        <v>719</v>
      </c>
      <c r="B26" s="1620">
        <v>0</v>
      </c>
      <c r="C26" s="1621">
        <v>0</v>
      </c>
      <c r="D26" s="1622">
        <v>0</v>
      </c>
      <c r="E26" s="1622">
        <v>0</v>
      </c>
      <c r="F26" s="1623">
        <v>0</v>
      </c>
      <c r="G26" s="1624">
        <v>0</v>
      </c>
      <c r="H26" s="1622">
        <v>0</v>
      </c>
      <c r="I26" s="1622">
        <v>0</v>
      </c>
      <c r="J26" s="1625">
        <v>16</v>
      </c>
    </row>
    <row r="27" spans="1:10" ht="13.25" customHeight="1" x14ac:dyDescent="0.25">
      <c r="A27" s="1619" t="s">
        <v>720</v>
      </c>
      <c r="B27" s="1620">
        <v>0</v>
      </c>
      <c r="C27" s="1621">
        <v>0</v>
      </c>
      <c r="D27" s="1622">
        <v>0</v>
      </c>
      <c r="E27" s="1622">
        <v>0</v>
      </c>
      <c r="F27" s="1623">
        <v>18</v>
      </c>
      <c r="G27" s="1624">
        <v>20</v>
      </c>
      <c r="H27" s="1622">
        <v>19</v>
      </c>
      <c r="I27" s="1622">
        <v>23</v>
      </c>
      <c r="J27" s="1625">
        <v>30</v>
      </c>
    </row>
    <row r="28" spans="1:10" ht="13.25" customHeight="1" x14ac:dyDescent="0.25">
      <c r="A28" s="1619" t="s">
        <v>721</v>
      </c>
      <c r="B28" s="1620">
        <v>0</v>
      </c>
      <c r="C28" s="1621">
        <v>1</v>
      </c>
      <c r="D28" s="1622">
        <v>1</v>
      </c>
      <c r="E28" s="1622">
        <v>1</v>
      </c>
      <c r="F28" s="1623">
        <v>1</v>
      </c>
      <c r="G28" s="1624">
        <v>8</v>
      </c>
      <c r="H28" s="1622">
        <v>8</v>
      </c>
      <c r="I28" s="1622">
        <v>19</v>
      </c>
      <c r="J28" s="1625">
        <v>55</v>
      </c>
    </row>
    <row r="29" spans="1:10" ht="13.25" customHeight="1" x14ac:dyDescent="0.25">
      <c r="A29" s="1626" t="s">
        <v>722</v>
      </c>
      <c r="B29" s="1620">
        <v>48</v>
      </c>
      <c r="C29" s="1621">
        <v>97</v>
      </c>
      <c r="D29" s="1622">
        <v>95</v>
      </c>
      <c r="E29" s="1622">
        <v>120</v>
      </c>
      <c r="F29" s="1623">
        <v>141</v>
      </c>
      <c r="G29" s="1624">
        <v>156</v>
      </c>
      <c r="H29" s="1622">
        <v>130</v>
      </c>
      <c r="I29" s="1622">
        <v>168</v>
      </c>
      <c r="J29" s="1625">
        <v>231</v>
      </c>
    </row>
    <row r="30" spans="1:10" ht="13.25" customHeight="1" x14ac:dyDescent="0.25">
      <c r="A30" s="1628" t="s">
        <v>723</v>
      </c>
      <c r="B30" s="1620">
        <v>6119</v>
      </c>
      <c r="C30" s="1621">
        <v>5726</v>
      </c>
      <c r="D30" s="1622">
        <v>5487</v>
      </c>
      <c r="E30" s="1622">
        <v>5305</v>
      </c>
      <c r="F30" s="1623">
        <v>5104</v>
      </c>
      <c r="G30" s="1624">
        <v>4786</v>
      </c>
      <c r="H30" s="1622">
        <v>4252</v>
      </c>
      <c r="I30" s="1622">
        <v>4264</v>
      </c>
      <c r="J30" s="1625">
        <v>4435</v>
      </c>
    </row>
    <row r="31" spans="1:10" ht="13.25" customHeight="1" x14ac:dyDescent="0.25">
      <c r="A31" s="1629"/>
      <c r="B31" s="1630"/>
      <c r="C31" s="1631"/>
      <c r="D31" s="1632"/>
      <c r="E31" s="1632"/>
      <c r="F31" s="1633"/>
      <c r="G31" s="1631"/>
      <c r="H31" s="1632"/>
      <c r="I31" s="1632"/>
      <c r="J31" s="1632"/>
    </row>
    <row r="32" spans="1:10" ht="13.25" customHeight="1" x14ac:dyDescent="0.25">
      <c r="A32" s="1634" t="s">
        <v>724</v>
      </c>
      <c r="B32" s="1635"/>
      <c r="C32" s="1636"/>
      <c r="D32" s="1637"/>
      <c r="E32" s="1637"/>
      <c r="F32" s="1638"/>
      <c r="G32" s="1639"/>
      <c r="H32" s="1637"/>
      <c r="I32" s="1637"/>
      <c r="J32" s="1637"/>
    </row>
    <row r="33" spans="1:10" ht="13.25" customHeight="1" x14ac:dyDescent="0.25">
      <c r="A33" s="1640" t="s">
        <v>707</v>
      </c>
      <c r="B33" s="1641">
        <v>724</v>
      </c>
      <c r="C33" s="1642">
        <v>612</v>
      </c>
      <c r="D33" s="1643">
        <v>532</v>
      </c>
      <c r="E33" s="1643">
        <v>468</v>
      </c>
      <c r="F33" s="1644">
        <v>430</v>
      </c>
      <c r="G33" s="1642">
        <v>337</v>
      </c>
      <c r="H33" s="1643">
        <v>285</v>
      </c>
      <c r="I33" s="1643">
        <v>288</v>
      </c>
      <c r="J33" s="1645">
        <v>336</v>
      </c>
    </row>
    <row r="34" spans="1:10" ht="13.25" customHeight="1" x14ac:dyDescent="0.25">
      <c r="A34" s="1619" t="s">
        <v>708</v>
      </c>
      <c r="B34" s="1620">
        <v>493</v>
      </c>
      <c r="C34" s="1621">
        <v>337</v>
      </c>
      <c r="D34" s="1622">
        <v>340</v>
      </c>
      <c r="E34" s="1622">
        <v>256</v>
      </c>
      <c r="F34" s="1623">
        <v>237</v>
      </c>
      <c r="G34" s="1624">
        <v>165</v>
      </c>
      <c r="H34" s="1622">
        <v>70</v>
      </c>
      <c r="I34" s="1622">
        <v>133</v>
      </c>
      <c r="J34" s="1625">
        <v>151</v>
      </c>
    </row>
    <row r="35" spans="1:10" ht="13.25" customHeight="1" x14ac:dyDescent="0.25">
      <c r="A35" s="1626" t="s">
        <v>709</v>
      </c>
      <c r="B35" s="1620">
        <v>1217</v>
      </c>
      <c r="C35" s="1621">
        <v>949</v>
      </c>
      <c r="D35" s="1622">
        <v>872</v>
      </c>
      <c r="E35" s="1622">
        <v>724</v>
      </c>
      <c r="F35" s="1623">
        <v>667</v>
      </c>
      <c r="G35" s="1624">
        <v>502</v>
      </c>
      <c r="H35" s="1622">
        <v>355</v>
      </c>
      <c r="I35" s="1622">
        <v>421</v>
      </c>
      <c r="J35" s="1625">
        <v>487</v>
      </c>
    </row>
    <row r="36" spans="1:10" ht="13.25" customHeight="1" x14ac:dyDescent="0.25">
      <c r="A36" s="1619" t="s">
        <v>707</v>
      </c>
      <c r="B36" s="1620">
        <v>1344</v>
      </c>
      <c r="C36" s="1621">
        <v>1253</v>
      </c>
      <c r="D36" s="1622">
        <v>1191</v>
      </c>
      <c r="E36" s="1622">
        <v>1159</v>
      </c>
      <c r="F36" s="1623">
        <v>1079</v>
      </c>
      <c r="G36" s="1624">
        <v>937</v>
      </c>
      <c r="H36" s="1622">
        <v>829</v>
      </c>
      <c r="I36" s="1622">
        <v>780</v>
      </c>
      <c r="J36" s="1625">
        <v>818</v>
      </c>
    </row>
    <row r="37" spans="1:10" ht="13.25" customHeight="1" x14ac:dyDescent="0.25">
      <c r="A37" s="1627" t="s">
        <v>710</v>
      </c>
      <c r="B37" s="1620">
        <v>189</v>
      </c>
      <c r="C37" s="1621">
        <v>207</v>
      </c>
      <c r="D37" s="1622">
        <v>194</v>
      </c>
      <c r="E37" s="1622">
        <v>207</v>
      </c>
      <c r="F37" s="1623">
        <v>213</v>
      </c>
      <c r="G37" s="1624">
        <v>206</v>
      </c>
      <c r="H37" s="1622">
        <v>199</v>
      </c>
      <c r="I37" s="1622">
        <v>190</v>
      </c>
      <c r="J37" s="1625">
        <v>215</v>
      </c>
    </row>
    <row r="38" spans="1:10" ht="13.25" customHeight="1" x14ac:dyDescent="0.25">
      <c r="A38" s="1627" t="s">
        <v>711</v>
      </c>
      <c r="B38" s="1620">
        <v>449</v>
      </c>
      <c r="C38" s="1621">
        <v>408</v>
      </c>
      <c r="D38" s="1622">
        <v>420</v>
      </c>
      <c r="E38" s="1622">
        <v>381</v>
      </c>
      <c r="F38" s="1623">
        <v>323</v>
      </c>
      <c r="G38" s="1624">
        <v>302</v>
      </c>
      <c r="H38" s="1622">
        <v>264</v>
      </c>
      <c r="I38" s="1622">
        <v>248</v>
      </c>
      <c r="J38" s="1625">
        <v>239</v>
      </c>
    </row>
    <row r="39" spans="1:10" ht="13.25" customHeight="1" x14ac:dyDescent="0.25">
      <c r="A39" s="1627" t="s">
        <v>712</v>
      </c>
      <c r="B39" s="1620">
        <v>135</v>
      </c>
      <c r="C39" s="1621">
        <v>124</v>
      </c>
      <c r="D39" s="1622">
        <v>100</v>
      </c>
      <c r="E39" s="1622">
        <v>88</v>
      </c>
      <c r="F39" s="1623">
        <v>83</v>
      </c>
      <c r="G39" s="1624">
        <v>80</v>
      </c>
      <c r="H39" s="1622">
        <v>69</v>
      </c>
      <c r="I39" s="1622">
        <v>58</v>
      </c>
      <c r="J39" s="1625">
        <v>76</v>
      </c>
    </row>
    <row r="40" spans="1:10" ht="13.25" customHeight="1" x14ac:dyDescent="0.25">
      <c r="A40" s="1627" t="s">
        <v>713</v>
      </c>
      <c r="B40" s="1620">
        <v>419</v>
      </c>
      <c r="C40" s="1621">
        <v>383</v>
      </c>
      <c r="D40" s="1622">
        <v>363</v>
      </c>
      <c r="E40" s="1622">
        <v>380</v>
      </c>
      <c r="F40" s="1623">
        <v>369</v>
      </c>
      <c r="G40" s="1624">
        <v>261</v>
      </c>
      <c r="H40" s="1622">
        <v>210</v>
      </c>
      <c r="I40" s="1622">
        <v>190</v>
      </c>
      <c r="J40" s="1625">
        <v>190</v>
      </c>
    </row>
    <row r="41" spans="1:10" ht="13.25" customHeight="1" x14ac:dyDescent="0.25">
      <c r="A41" s="1627" t="s">
        <v>714</v>
      </c>
      <c r="B41" s="1620">
        <v>130</v>
      </c>
      <c r="C41" s="1621">
        <v>110</v>
      </c>
      <c r="D41" s="1622">
        <v>95</v>
      </c>
      <c r="E41" s="1622">
        <v>84</v>
      </c>
      <c r="F41" s="1623">
        <v>79</v>
      </c>
      <c r="G41" s="1624">
        <v>76</v>
      </c>
      <c r="H41" s="1622">
        <v>79</v>
      </c>
      <c r="I41" s="1622">
        <v>84</v>
      </c>
      <c r="J41" s="1625">
        <v>93</v>
      </c>
    </row>
    <row r="42" spans="1:10" ht="13.25" customHeight="1" x14ac:dyDescent="0.25">
      <c r="A42" s="1627" t="s">
        <v>483</v>
      </c>
      <c r="B42" s="1620">
        <v>22</v>
      </c>
      <c r="C42" s="1621">
        <v>21</v>
      </c>
      <c r="D42" s="1622">
        <v>19</v>
      </c>
      <c r="E42" s="1622">
        <v>19</v>
      </c>
      <c r="F42" s="1623">
        <v>12</v>
      </c>
      <c r="G42" s="1624">
        <v>12</v>
      </c>
      <c r="H42" s="1622">
        <v>8</v>
      </c>
      <c r="I42" s="1622">
        <v>10</v>
      </c>
      <c r="J42" s="1625">
        <v>5</v>
      </c>
    </row>
    <row r="43" spans="1:10" ht="13.25" customHeight="1" x14ac:dyDescent="0.25">
      <c r="A43" s="1619" t="s">
        <v>715</v>
      </c>
      <c r="B43" s="1620">
        <v>1579</v>
      </c>
      <c r="C43" s="1621">
        <v>1540</v>
      </c>
      <c r="D43" s="1622">
        <v>1513</v>
      </c>
      <c r="E43" s="1622">
        <v>1556</v>
      </c>
      <c r="F43" s="1623">
        <v>1571</v>
      </c>
      <c r="G43" s="1624">
        <v>1573</v>
      </c>
      <c r="H43" s="1622">
        <v>1373</v>
      </c>
      <c r="I43" s="1622">
        <v>1288</v>
      </c>
      <c r="J43" s="1625">
        <v>1279</v>
      </c>
    </row>
    <row r="44" spans="1:10" ht="13.25" customHeight="1" x14ac:dyDescent="0.25">
      <c r="A44" s="1627" t="s">
        <v>710</v>
      </c>
      <c r="B44" s="1620">
        <v>285</v>
      </c>
      <c r="C44" s="1621">
        <v>295</v>
      </c>
      <c r="D44" s="1622">
        <v>290</v>
      </c>
      <c r="E44" s="1622">
        <v>310</v>
      </c>
      <c r="F44" s="1623">
        <v>313</v>
      </c>
      <c r="G44" s="1624">
        <v>327</v>
      </c>
      <c r="H44" s="1622">
        <v>313</v>
      </c>
      <c r="I44" s="1622">
        <v>323</v>
      </c>
      <c r="J44" s="1625">
        <v>324</v>
      </c>
    </row>
    <row r="45" spans="1:10" ht="13.25" customHeight="1" x14ac:dyDescent="0.25">
      <c r="A45" s="1627" t="s">
        <v>711</v>
      </c>
      <c r="B45" s="1620">
        <v>509</v>
      </c>
      <c r="C45" s="1621">
        <v>403</v>
      </c>
      <c r="D45" s="1622">
        <v>418</v>
      </c>
      <c r="E45" s="1622">
        <v>414</v>
      </c>
      <c r="F45" s="1623">
        <v>416</v>
      </c>
      <c r="G45" s="1624">
        <v>424</v>
      </c>
      <c r="H45" s="1622">
        <v>298</v>
      </c>
      <c r="I45" s="1622">
        <v>258</v>
      </c>
      <c r="J45" s="1625">
        <v>255</v>
      </c>
    </row>
    <row r="46" spans="1:10" ht="13.25" customHeight="1" x14ac:dyDescent="0.25">
      <c r="A46" s="1627" t="s">
        <v>712</v>
      </c>
      <c r="B46" s="1620">
        <v>179</v>
      </c>
      <c r="C46" s="1621">
        <v>195</v>
      </c>
      <c r="D46" s="1622">
        <v>190</v>
      </c>
      <c r="E46" s="1622">
        <v>273</v>
      </c>
      <c r="F46" s="1623">
        <v>286</v>
      </c>
      <c r="G46" s="1624">
        <v>329</v>
      </c>
      <c r="H46" s="1622">
        <v>312</v>
      </c>
      <c r="I46" s="1622">
        <v>262</v>
      </c>
      <c r="J46" s="1625">
        <v>287</v>
      </c>
    </row>
    <row r="47" spans="1:10" ht="13.25" customHeight="1" x14ac:dyDescent="0.25">
      <c r="A47" s="1627" t="s">
        <v>713</v>
      </c>
      <c r="B47" s="1620">
        <v>417</v>
      </c>
      <c r="C47" s="1621">
        <v>451</v>
      </c>
      <c r="D47" s="1622">
        <v>406</v>
      </c>
      <c r="E47" s="1622">
        <v>356</v>
      </c>
      <c r="F47" s="1623">
        <v>341</v>
      </c>
      <c r="G47" s="1624">
        <v>277</v>
      </c>
      <c r="H47" s="1622">
        <v>209</v>
      </c>
      <c r="I47" s="1622">
        <v>164</v>
      </c>
      <c r="J47" s="1625">
        <v>156</v>
      </c>
    </row>
    <row r="48" spans="1:10" ht="13.25" customHeight="1" x14ac:dyDescent="0.25">
      <c r="A48" s="1627" t="s">
        <v>714</v>
      </c>
      <c r="B48" s="1620">
        <v>142</v>
      </c>
      <c r="C48" s="1621">
        <v>149</v>
      </c>
      <c r="D48" s="1622">
        <v>154</v>
      </c>
      <c r="E48" s="1622">
        <v>141</v>
      </c>
      <c r="F48" s="1623">
        <v>155</v>
      </c>
      <c r="G48" s="1624">
        <v>158</v>
      </c>
      <c r="H48" s="1622">
        <v>182</v>
      </c>
      <c r="I48" s="1622">
        <v>215</v>
      </c>
      <c r="J48" s="1625">
        <v>202</v>
      </c>
    </row>
    <row r="49" spans="1:10" ht="13.25" customHeight="1" x14ac:dyDescent="0.25">
      <c r="A49" s="1627" t="s">
        <v>716</v>
      </c>
      <c r="B49" s="1620">
        <v>47</v>
      </c>
      <c r="C49" s="1621">
        <v>47</v>
      </c>
      <c r="D49" s="1622">
        <v>55</v>
      </c>
      <c r="E49" s="1622">
        <v>62</v>
      </c>
      <c r="F49" s="1623">
        <v>60</v>
      </c>
      <c r="G49" s="1624">
        <v>58</v>
      </c>
      <c r="H49" s="1622">
        <v>59</v>
      </c>
      <c r="I49" s="1622">
        <v>66</v>
      </c>
      <c r="J49" s="1625">
        <v>55</v>
      </c>
    </row>
    <row r="50" spans="1:10" ht="13.25" customHeight="1" x14ac:dyDescent="0.25">
      <c r="A50" s="1626" t="s">
        <v>717</v>
      </c>
      <c r="B50" s="1620">
        <v>2923</v>
      </c>
      <c r="C50" s="1621">
        <v>2793</v>
      </c>
      <c r="D50" s="1622">
        <v>2704</v>
      </c>
      <c r="E50" s="1622">
        <v>2715</v>
      </c>
      <c r="F50" s="1623">
        <v>2650</v>
      </c>
      <c r="G50" s="1624">
        <v>2510</v>
      </c>
      <c r="H50" s="1622">
        <v>2202</v>
      </c>
      <c r="I50" s="1622">
        <v>2068</v>
      </c>
      <c r="J50" s="1625">
        <v>2097</v>
      </c>
    </row>
    <row r="51" spans="1:10" ht="13.25" customHeight="1" x14ac:dyDescent="0.25">
      <c r="A51" s="1626" t="s">
        <v>718</v>
      </c>
      <c r="B51" s="1620">
        <v>35</v>
      </c>
      <c r="C51" s="1621">
        <v>22</v>
      </c>
      <c r="D51" s="1622">
        <v>12</v>
      </c>
      <c r="E51" s="1622">
        <v>15</v>
      </c>
      <c r="F51" s="1623">
        <v>13</v>
      </c>
      <c r="G51" s="1624">
        <v>11</v>
      </c>
      <c r="H51" s="1622">
        <v>18</v>
      </c>
      <c r="I51" s="1622">
        <v>23</v>
      </c>
      <c r="J51" s="1625">
        <v>23</v>
      </c>
    </row>
    <row r="52" spans="1:10" ht="13.25" customHeight="1" x14ac:dyDescent="0.25">
      <c r="A52" s="1619" t="s">
        <v>400</v>
      </c>
      <c r="B52" s="1646">
        <v>40</v>
      </c>
      <c r="C52" s="1647">
        <v>81</v>
      </c>
      <c r="D52" s="1622">
        <v>78</v>
      </c>
      <c r="E52" s="1622">
        <v>99</v>
      </c>
      <c r="F52" s="1623">
        <v>102</v>
      </c>
      <c r="G52" s="1624">
        <v>107</v>
      </c>
      <c r="H52" s="1622">
        <v>100</v>
      </c>
      <c r="I52" s="1622">
        <v>121</v>
      </c>
      <c r="J52" s="1625">
        <v>125</v>
      </c>
    </row>
    <row r="53" spans="1:10" ht="13.25" customHeight="1" x14ac:dyDescent="0.25">
      <c r="A53" s="1619" t="s">
        <v>719</v>
      </c>
      <c r="B53" s="1646">
        <v>0</v>
      </c>
      <c r="C53" s="1647">
        <v>0</v>
      </c>
      <c r="D53" s="1622">
        <v>0</v>
      </c>
      <c r="E53" s="1622">
        <v>0</v>
      </c>
      <c r="F53" s="1623">
        <v>0</v>
      </c>
      <c r="G53" s="1624">
        <v>0</v>
      </c>
      <c r="H53" s="1622">
        <v>0</v>
      </c>
      <c r="I53" s="1622">
        <v>0</v>
      </c>
      <c r="J53" s="1625">
        <v>16</v>
      </c>
    </row>
    <row r="54" spans="1:10" ht="13.25" customHeight="1" x14ac:dyDescent="0.25">
      <c r="A54" s="1648" t="s">
        <v>720</v>
      </c>
      <c r="B54" s="1646">
        <v>0</v>
      </c>
      <c r="C54" s="1649">
        <v>0</v>
      </c>
      <c r="D54" s="1650">
        <v>0</v>
      </c>
      <c r="E54" s="1650">
        <v>0</v>
      </c>
      <c r="F54" s="1651">
        <v>17</v>
      </c>
      <c r="G54" s="1624">
        <v>19</v>
      </c>
      <c r="H54" s="1650">
        <v>18</v>
      </c>
      <c r="I54" s="1650">
        <v>21</v>
      </c>
      <c r="J54" s="1652">
        <v>28</v>
      </c>
    </row>
    <row r="55" spans="1:10" ht="13.25" customHeight="1" x14ac:dyDescent="0.25">
      <c r="A55" s="1653" t="s">
        <v>721</v>
      </c>
      <c r="B55" s="1646">
        <v>0</v>
      </c>
      <c r="C55" s="1654">
        <v>0</v>
      </c>
      <c r="D55" s="1655">
        <v>1</v>
      </c>
      <c r="E55" s="1655">
        <v>1</v>
      </c>
      <c r="F55" s="1656">
        <v>1</v>
      </c>
      <c r="G55" s="1624">
        <v>2</v>
      </c>
      <c r="H55" s="1655">
        <v>2</v>
      </c>
      <c r="I55" s="1655">
        <v>6</v>
      </c>
      <c r="J55" s="1657">
        <v>36</v>
      </c>
    </row>
    <row r="56" spans="1:10" ht="13.25" customHeight="1" x14ac:dyDescent="0.25">
      <c r="A56" s="1626" t="s">
        <v>722</v>
      </c>
      <c r="B56" s="1620">
        <v>40</v>
      </c>
      <c r="C56" s="1621">
        <v>81</v>
      </c>
      <c r="D56" s="1622">
        <v>79</v>
      </c>
      <c r="E56" s="1622">
        <v>100</v>
      </c>
      <c r="F56" s="1623">
        <v>120</v>
      </c>
      <c r="G56" s="1624">
        <v>128</v>
      </c>
      <c r="H56" s="1622">
        <v>120</v>
      </c>
      <c r="I56" s="1622">
        <v>148</v>
      </c>
      <c r="J56" s="1625">
        <v>205</v>
      </c>
    </row>
    <row r="57" spans="1:10" ht="13.25" customHeight="1" x14ac:dyDescent="0.25">
      <c r="A57" s="1658" t="s">
        <v>725</v>
      </c>
      <c r="B57" s="1659">
        <v>4215</v>
      </c>
      <c r="C57" s="1660">
        <v>3845</v>
      </c>
      <c r="D57" s="1661">
        <v>3667</v>
      </c>
      <c r="E57" s="1661">
        <v>3554</v>
      </c>
      <c r="F57" s="1662">
        <v>3450</v>
      </c>
      <c r="G57" s="1663">
        <v>3151</v>
      </c>
      <c r="H57" s="1661">
        <v>2695</v>
      </c>
      <c r="I57" s="1661">
        <v>2660</v>
      </c>
      <c r="J57" s="1664">
        <v>2812</v>
      </c>
    </row>
    <row r="58" spans="1:10" ht="13.25" customHeight="1" x14ac:dyDescent="0.25">
      <c r="A58" s="1665"/>
      <c r="B58" s="1666"/>
      <c r="C58" s="1666"/>
      <c r="D58" s="1666"/>
      <c r="E58" s="1666"/>
      <c r="F58" s="1666"/>
      <c r="G58" s="1666"/>
      <c r="H58" s="1666"/>
      <c r="I58" s="1666"/>
      <c r="J58" s="1667"/>
    </row>
    <row r="59" spans="1:10" ht="12" customHeight="1" x14ac:dyDescent="0.25">
      <c r="A59" s="1668" t="s">
        <v>726</v>
      </c>
      <c r="B59" s="2743"/>
      <c r="C59" s="2743" t="s">
        <v>15</v>
      </c>
      <c r="D59" s="2743" t="s">
        <v>15</v>
      </c>
      <c r="E59" s="2743" t="s">
        <v>15</v>
      </c>
      <c r="F59" s="2743" t="s">
        <v>15</v>
      </c>
      <c r="G59" s="2743" t="s">
        <v>15</v>
      </c>
      <c r="H59" s="2743" t="s">
        <v>15</v>
      </c>
      <c r="I59" s="2743" t="s">
        <v>15</v>
      </c>
      <c r="J59" s="2743" t="s">
        <v>15</v>
      </c>
    </row>
    <row r="60" spans="1:10" ht="12" customHeight="1" x14ac:dyDescent="0.25">
      <c r="A60" s="1668" t="s">
        <v>727</v>
      </c>
      <c r="B60" s="2743"/>
      <c r="C60" s="2743" t="s">
        <v>15</v>
      </c>
      <c r="D60" s="2743" t="s">
        <v>15</v>
      </c>
      <c r="E60" s="2743" t="s">
        <v>15</v>
      </c>
      <c r="F60" s="2743" t="s">
        <v>15</v>
      </c>
      <c r="G60" s="2743" t="s">
        <v>15</v>
      </c>
      <c r="H60" s="2743" t="s">
        <v>15</v>
      </c>
      <c r="I60" s="2743" t="s">
        <v>15</v>
      </c>
      <c r="J60" s="2743" t="s">
        <v>15</v>
      </c>
    </row>
    <row r="61" spans="1:10" ht="10.4" customHeight="1" x14ac:dyDescent="0.25">
      <c r="A61" s="1668" t="s">
        <v>728</v>
      </c>
      <c r="B61" s="2743"/>
      <c r="C61" s="2743" t="s">
        <v>15</v>
      </c>
      <c r="D61" s="2743" t="s">
        <v>15</v>
      </c>
      <c r="E61" s="2743" t="s">
        <v>15</v>
      </c>
      <c r="F61" s="2743" t="s">
        <v>15</v>
      </c>
      <c r="G61" s="2743" t="s">
        <v>15</v>
      </c>
      <c r="H61" s="2743" t="s">
        <v>15</v>
      </c>
      <c r="I61" s="2743" t="s">
        <v>15</v>
      </c>
      <c r="J61" s="2743" t="s">
        <v>15</v>
      </c>
    </row>
    <row r="62" spans="1:10" ht="10.4" customHeight="1" x14ac:dyDescent="0.25">
      <c r="A62" s="1668" t="s">
        <v>729</v>
      </c>
      <c r="B62" s="2743"/>
      <c r="C62" s="2743" t="s">
        <v>15</v>
      </c>
      <c r="D62" s="2743" t="s">
        <v>15</v>
      </c>
      <c r="E62" s="2743" t="s">
        <v>15</v>
      </c>
      <c r="F62" s="2743" t="s">
        <v>15</v>
      </c>
      <c r="G62" s="2743" t="s">
        <v>15</v>
      </c>
      <c r="H62" s="2743" t="s">
        <v>15</v>
      </c>
      <c r="I62" s="2743" t="s">
        <v>15</v>
      </c>
      <c r="J62" s="2743" t="s">
        <v>15</v>
      </c>
    </row>
    <row r="63" spans="1:10" ht="10.4" customHeight="1" x14ac:dyDescent="0.25">
      <c r="A63" s="1669"/>
      <c r="B63" s="2743"/>
      <c r="C63" s="2743" t="s">
        <v>15</v>
      </c>
      <c r="D63" s="2743" t="s">
        <v>15</v>
      </c>
      <c r="E63" s="2743" t="s">
        <v>15</v>
      </c>
      <c r="F63" s="2743" t="s">
        <v>15</v>
      </c>
      <c r="G63" s="2743" t="s">
        <v>15</v>
      </c>
      <c r="H63" s="2743" t="s">
        <v>15</v>
      </c>
      <c r="I63" s="2743" t="s">
        <v>15</v>
      </c>
      <c r="J63" s="2743" t="s">
        <v>15</v>
      </c>
    </row>
  </sheetData>
  <mergeCells count="8">
    <mergeCell ref="B62:J62"/>
    <mergeCell ref="B63:J63"/>
    <mergeCell ref="A2:J2"/>
    <mergeCell ref="C3:F3"/>
    <mergeCell ref="G3:J3"/>
    <mergeCell ref="B59:J59"/>
    <mergeCell ref="B60:J60"/>
    <mergeCell ref="B61:J61"/>
  </mergeCells>
  <hyperlinks>
    <hyperlink ref="A1" location="ToC!A2" display="Back to Table of Contents" xr:uid="{28FDF851-CE4C-4D15-806F-12CB69636B3E}"/>
  </hyperlinks>
  <pageMargins left="0.5" right="0.5" top="0.5" bottom="0.5" header="0.25" footer="0.25"/>
  <pageSetup scale="64" orientation="landscape" r:id="rId1"/>
  <headerFooter>
    <oddFooter>&amp;L&amp;G&amp;C&amp;"Scotia,Regular"&amp;9Supplementary Financial Information (SFI)&amp;R19&amp;"Scotia,Regular"&amp;7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8FC23-F214-4A2D-ADC0-937A7F5753C8}">
  <sheetPr>
    <pageSetUpPr fitToPage="1"/>
  </sheetPr>
  <dimension ref="A1:L67"/>
  <sheetViews>
    <sheetView showGridLines="0" zoomScaleNormal="100" workbookViewId="0"/>
  </sheetViews>
  <sheetFormatPr defaultRowHeight="12.5" x14ac:dyDescent="0.25"/>
  <cols>
    <col min="1" max="1" width="50.7265625" style="22" customWidth="1"/>
    <col min="2" max="12" width="16.7265625" style="22" customWidth="1"/>
    <col min="13" max="16384" width="8.7265625" style="22"/>
  </cols>
  <sheetData>
    <row r="1" spans="1:12" ht="20" customHeight="1" x14ac:dyDescent="0.25">
      <c r="A1" s="21" t="s">
        <v>13</v>
      </c>
    </row>
    <row r="2" spans="1:12" ht="25.4" customHeight="1" x14ac:dyDescent="0.25">
      <c r="A2" s="2717" t="s">
        <v>730</v>
      </c>
      <c r="B2" s="2717" t="s">
        <v>15</v>
      </c>
      <c r="C2" s="2717" t="s">
        <v>15</v>
      </c>
      <c r="D2" s="2717" t="s">
        <v>15</v>
      </c>
      <c r="E2" s="2717" t="s">
        <v>15</v>
      </c>
      <c r="F2" s="2717" t="s">
        <v>15</v>
      </c>
      <c r="G2" s="2717" t="s">
        <v>15</v>
      </c>
      <c r="H2" s="2717" t="s">
        <v>15</v>
      </c>
      <c r="I2" s="2717" t="s">
        <v>15</v>
      </c>
      <c r="J2" s="2717" t="s">
        <v>15</v>
      </c>
      <c r="K2" s="2717" t="s">
        <v>15</v>
      </c>
      <c r="L2" s="2717" t="s">
        <v>15</v>
      </c>
    </row>
    <row r="3" spans="1:12" ht="15" customHeight="1" x14ac:dyDescent="0.25">
      <c r="A3" s="1670"/>
      <c r="B3" s="1671" t="s">
        <v>174</v>
      </c>
      <c r="C3" s="2753" t="s">
        <v>346</v>
      </c>
      <c r="D3" s="2754" t="s">
        <v>15</v>
      </c>
      <c r="E3" s="2754" t="s">
        <v>15</v>
      </c>
      <c r="F3" s="2755" t="s">
        <v>15</v>
      </c>
      <c r="G3" s="2753" t="s">
        <v>347</v>
      </c>
      <c r="H3" s="2754" t="s">
        <v>15</v>
      </c>
      <c r="I3" s="2754" t="s">
        <v>15</v>
      </c>
      <c r="J3" s="2756" t="s">
        <v>15</v>
      </c>
      <c r="K3" s="2754" t="s">
        <v>175</v>
      </c>
      <c r="L3" s="2754" t="s">
        <v>15</v>
      </c>
    </row>
    <row r="4" spans="1:12" ht="15" customHeight="1" x14ac:dyDescent="0.25">
      <c r="A4" s="1672" t="s">
        <v>272</v>
      </c>
      <c r="B4" s="1673" t="s">
        <v>177</v>
      </c>
      <c r="C4" s="1674" t="s">
        <v>178</v>
      </c>
      <c r="D4" s="1675" t="s">
        <v>179</v>
      </c>
      <c r="E4" s="1676" t="s">
        <v>180</v>
      </c>
      <c r="F4" s="1677" t="s">
        <v>181</v>
      </c>
      <c r="G4" s="1674" t="s">
        <v>178</v>
      </c>
      <c r="H4" s="1675" t="s">
        <v>179</v>
      </c>
      <c r="I4" s="1676" t="s">
        <v>180</v>
      </c>
      <c r="J4" s="1678" t="s">
        <v>181</v>
      </c>
      <c r="K4" s="1676" t="s">
        <v>346</v>
      </c>
      <c r="L4" s="1676" t="s">
        <v>347</v>
      </c>
    </row>
    <row r="5" spans="1:12" ht="15" customHeight="1" x14ac:dyDescent="0.25">
      <c r="A5" s="1467" t="s">
        <v>731</v>
      </c>
      <c r="B5" s="1679">
        <v>5726</v>
      </c>
      <c r="C5" s="1512">
        <v>5487</v>
      </c>
      <c r="D5" s="1513">
        <v>5305</v>
      </c>
      <c r="E5" s="1513">
        <v>5104</v>
      </c>
      <c r="F5" s="1514">
        <v>4786</v>
      </c>
      <c r="G5" s="1512">
        <v>4252</v>
      </c>
      <c r="H5" s="1513">
        <v>4264</v>
      </c>
      <c r="I5" s="1513">
        <v>4435</v>
      </c>
      <c r="J5" s="1514">
        <v>4456</v>
      </c>
      <c r="K5" s="1680">
        <v>4786</v>
      </c>
      <c r="L5" s="1680">
        <v>4456</v>
      </c>
    </row>
    <row r="6" spans="1:12" ht="15" customHeight="1" x14ac:dyDescent="0.25">
      <c r="A6" s="1681" t="s">
        <v>732</v>
      </c>
      <c r="B6" s="1682"/>
      <c r="C6" s="1683"/>
      <c r="D6" s="1684"/>
      <c r="E6" s="1684"/>
      <c r="F6" s="1685"/>
      <c r="G6" s="1683"/>
      <c r="H6" s="1684"/>
      <c r="I6" s="1684"/>
      <c r="J6" s="1685"/>
      <c r="K6" s="1686"/>
      <c r="L6" s="1686"/>
    </row>
    <row r="7" spans="1:12" ht="15" customHeight="1" x14ac:dyDescent="0.25">
      <c r="A7" s="1687" t="s">
        <v>733</v>
      </c>
      <c r="B7" s="1688"/>
      <c r="C7" s="1689"/>
      <c r="D7" s="1690"/>
      <c r="E7" s="1690"/>
      <c r="F7" s="1691"/>
      <c r="G7" s="1689"/>
      <c r="H7" s="1690"/>
      <c r="I7" s="1690"/>
      <c r="J7" s="1692"/>
      <c r="K7" s="1693"/>
      <c r="L7" s="1693"/>
    </row>
    <row r="8" spans="1:12" ht="15" customHeight="1" x14ac:dyDescent="0.25">
      <c r="A8" s="1536" t="s">
        <v>734</v>
      </c>
      <c r="B8" s="1679">
        <v>762</v>
      </c>
      <c r="C8" s="1512">
        <v>698</v>
      </c>
      <c r="D8" s="1513">
        <v>612</v>
      </c>
      <c r="E8" s="1513">
        <v>543</v>
      </c>
      <c r="F8" s="1514">
        <v>524</v>
      </c>
      <c r="G8" s="1512">
        <v>432</v>
      </c>
      <c r="H8" s="1513">
        <v>381</v>
      </c>
      <c r="I8" s="1513">
        <v>362</v>
      </c>
      <c r="J8" s="1514">
        <v>380</v>
      </c>
      <c r="K8" s="1680">
        <v>2377</v>
      </c>
      <c r="L8" s="1680">
        <v>1555</v>
      </c>
    </row>
    <row r="9" spans="1:12" ht="15" customHeight="1" x14ac:dyDescent="0.25">
      <c r="A9" s="1694" t="s">
        <v>735</v>
      </c>
      <c r="B9" s="1695">
        <v>-225</v>
      </c>
      <c r="C9" s="1696">
        <v>-217</v>
      </c>
      <c r="D9" s="1697">
        <v>-172</v>
      </c>
      <c r="E9" s="1697">
        <v>-173</v>
      </c>
      <c r="F9" s="1698">
        <v>-135</v>
      </c>
      <c r="G9" s="1696">
        <v>-124</v>
      </c>
      <c r="H9" s="1697">
        <v>-101</v>
      </c>
      <c r="I9" s="1697">
        <v>-134</v>
      </c>
      <c r="J9" s="1699">
        <v>-113</v>
      </c>
      <c r="K9" s="1700">
        <v>-697</v>
      </c>
      <c r="L9" s="1700">
        <v>-472</v>
      </c>
    </row>
    <row r="10" spans="1:12" ht="15" customHeight="1" x14ac:dyDescent="0.25">
      <c r="A10" s="1694" t="s">
        <v>736</v>
      </c>
      <c r="B10" s="1695">
        <v>-104</v>
      </c>
      <c r="C10" s="1696">
        <v>-122</v>
      </c>
      <c r="D10" s="1697">
        <v>-114</v>
      </c>
      <c r="E10" s="1697">
        <v>-94</v>
      </c>
      <c r="F10" s="1698">
        <v>-89</v>
      </c>
      <c r="G10" s="1696">
        <v>-83</v>
      </c>
      <c r="H10" s="1697">
        <v>-104</v>
      </c>
      <c r="I10" s="1697">
        <v>-123</v>
      </c>
      <c r="J10" s="1699">
        <v>-105</v>
      </c>
      <c r="K10" s="1700">
        <v>-419</v>
      </c>
      <c r="L10" s="1700">
        <v>-415</v>
      </c>
    </row>
    <row r="11" spans="1:12" ht="15" customHeight="1" x14ac:dyDescent="0.25">
      <c r="A11" s="1694" t="s">
        <v>737</v>
      </c>
      <c r="B11" s="1695">
        <v>-65</v>
      </c>
      <c r="C11" s="1696">
        <v>0</v>
      </c>
      <c r="D11" s="1697">
        <v>0</v>
      </c>
      <c r="E11" s="1697">
        <v>0</v>
      </c>
      <c r="F11" s="1698">
        <v>0</v>
      </c>
      <c r="G11" s="1696">
        <v>0</v>
      </c>
      <c r="H11" s="1697">
        <v>0</v>
      </c>
      <c r="I11" s="1697">
        <v>0</v>
      </c>
      <c r="J11" s="1699">
        <v>0</v>
      </c>
      <c r="K11" s="1700">
        <v>0</v>
      </c>
      <c r="L11" s="1700">
        <v>0</v>
      </c>
    </row>
    <row r="12" spans="1:12" ht="15" customHeight="1" x14ac:dyDescent="0.25">
      <c r="A12" s="1548" t="s">
        <v>738</v>
      </c>
      <c r="B12" s="1701">
        <v>368</v>
      </c>
      <c r="C12" s="1702">
        <v>359</v>
      </c>
      <c r="D12" s="1703">
        <v>326</v>
      </c>
      <c r="E12" s="1703">
        <v>276</v>
      </c>
      <c r="F12" s="1704">
        <v>300</v>
      </c>
      <c r="G12" s="1702">
        <v>225</v>
      </c>
      <c r="H12" s="1703">
        <v>176</v>
      </c>
      <c r="I12" s="1703">
        <v>105</v>
      </c>
      <c r="J12" s="1704">
        <v>162</v>
      </c>
      <c r="K12" s="1705">
        <v>1261</v>
      </c>
      <c r="L12" s="1705">
        <v>668</v>
      </c>
    </row>
    <row r="13" spans="1:12" ht="15" customHeight="1" x14ac:dyDescent="0.25">
      <c r="A13" s="1687" t="s">
        <v>739</v>
      </c>
      <c r="B13" s="1688"/>
      <c r="C13" s="1689"/>
      <c r="D13" s="1690"/>
      <c r="E13" s="1690"/>
      <c r="F13" s="1691"/>
      <c r="G13" s="1689"/>
      <c r="H13" s="1690"/>
      <c r="I13" s="1690"/>
      <c r="J13" s="1692"/>
      <c r="K13" s="1693"/>
      <c r="L13" s="1693"/>
    </row>
    <row r="14" spans="1:12" ht="15" customHeight="1" x14ac:dyDescent="0.25">
      <c r="A14" s="1536" t="s">
        <v>734</v>
      </c>
      <c r="B14" s="1679">
        <v>343</v>
      </c>
      <c r="C14" s="1512">
        <v>84</v>
      </c>
      <c r="D14" s="1513">
        <v>160</v>
      </c>
      <c r="E14" s="1513">
        <v>106</v>
      </c>
      <c r="F14" s="1514">
        <v>95</v>
      </c>
      <c r="G14" s="1512">
        <v>126</v>
      </c>
      <c r="H14" s="1513">
        <v>49</v>
      </c>
      <c r="I14" s="1513">
        <v>39</v>
      </c>
      <c r="J14" s="1514">
        <v>18</v>
      </c>
      <c r="K14" s="1680">
        <v>445</v>
      </c>
      <c r="L14" s="1680">
        <v>232</v>
      </c>
    </row>
    <row r="15" spans="1:12" ht="15" customHeight="1" x14ac:dyDescent="0.25">
      <c r="A15" s="1694" t="s">
        <v>735</v>
      </c>
      <c r="B15" s="1695">
        <v>-4</v>
      </c>
      <c r="C15" s="1696">
        <v>-21</v>
      </c>
      <c r="D15" s="1697">
        <v>-10</v>
      </c>
      <c r="E15" s="1697">
        <v>-52</v>
      </c>
      <c r="F15" s="1698">
        <v>0</v>
      </c>
      <c r="G15" s="1696">
        <v>-3</v>
      </c>
      <c r="H15" s="1697">
        <v>0</v>
      </c>
      <c r="I15" s="1697">
        <v>0</v>
      </c>
      <c r="J15" s="1699">
        <v>0</v>
      </c>
      <c r="K15" s="1700">
        <v>-83</v>
      </c>
      <c r="L15" s="1700">
        <v>-3</v>
      </c>
    </row>
    <row r="16" spans="1:12" ht="15" customHeight="1" x14ac:dyDescent="0.25">
      <c r="A16" s="1694" t="s">
        <v>736</v>
      </c>
      <c r="B16" s="1695">
        <v>-82</v>
      </c>
      <c r="C16" s="1696">
        <v>-25</v>
      </c>
      <c r="D16" s="1697">
        <v>-27</v>
      </c>
      <c r="E16" s="1697">
        <v>-15</v>
      </c>
      <c r="F16" s="1698">
        <v>-11</v>
      </c>
      <c r="G16" s="1696">
        <v>-11</v>
      </c>
      <c r="H16" s="1697">
        <v>-69</v>
      </c>
      <c r="I16" s="1697">
        <v>-47</v>
      </c>
      <c r="J16" s="1699">
        <v>-42</v>
      </c>
      <c r="K16" s="1700">
        <v>-78</v>
      </c>
      <c r="L16" s="1700">
        <v>-169</v>
      </c>
    </row>
    <row r="17" spans="1:12" ht="15" customHeight="1" x14ac:dyDescent="0.25">
      <c r="A17" s="1694" t="s">
        <v>737</v>
      </c>
      <c r="B17" s="1695">
        <v>-5</v>
      </c>
      <c r="C17" s="1696">
        <v>0</v>
      </c>
      <c r="D17" s="1697">
        <v>0</v>
      </c>
      <c r="E17" s="1697">
        <v>0</v>
      </c>
      <c r="F17" s="1698">
        <v>0</v>
      </c>
      <c r="G17" s="1696">
        <v>0</v>
      </c>
      <c r="H17" s="1697">
        <v>0</v>
      </c>
      <c r="I17" s="1697">
        <v>0</v>
      </c>
      <c r="J17" s="1699">
        <v>0</v>
      </c>
      <c r="K17" s="1700">
        <v>0</v>
      </c>
      <c r="L17" s="1700">
        <v>0</v>
      </c>
    </row>
    <row r="18" spans="1:12" ht="15" customHeight="1" x14ac:dyDescent="0.25">
      <c r="A18" s="1548" t="s">
        <v>738</v>
      </c>
      <c r="B18" s="1701">
        <v>252</v>
      </c>
      <c r="C18" s="1702">
        <v>38</v>
      </c>
      <c r="D18" s="1703">
        <v>123</v>
      </c>
      <c r="E18" s="1703">
        <v>39</v>
      </c>
      <c r="F18" s="1704">
        <v>84</v>
      </c>
      <c r="G18" s="1702">
        <v>112</v>
      </c>
      <c r="H18" s="1703">
        <v>-20</v>
      </c>
      <c r="I18" s="1703">
        <v>-8</v>
      </c>
      <c r="J18" s="1704">
        <v>-24</v>
      </c>
      <c r="K18" s="1705">
        <v>284</v>
      </c>
      <c r="L18" s="1705">
        <v>60</v>
      </c>
    </row>
    <row r="19" spans="1:12" ht="15" customHeight="1" x14ac:dyDescent="0.25">
      <c r="A19" s="1687" t="s">
        <v>740</v>
      </c>
      <c r="B19" s="1688"/>
      <c r="C19" s="1689"/>
      <c r="D19" s="1690"/>
      <c r="E19" s="1690"/>
      <c r="F19" s="1691"/>
      <c r="G19" s="1689"/>
      <c r="H19" s="1690"/>
      <c r="I19" s="1690"/>
      <c r="J19" s="1692"/>
      <c r="K19" s="1693"/>
      <c r="L19" s="1693"/>
    </row>
    <row r="20" spans="1:12" ht="15" customHeight="1" x14ac:dyDescent="0.25">
      <c r="A20" s="1536" t="s">
        <v>734</v>
      </c>
      <c r="B20" s="1679">
        <v>1149</v>
      </c>
      <c r="C20" s="1512">
        <v>1017</v>
      </c>
      <c r="D20" s="1513">
        <v>993</v>
      </c>
      <c r="E20" s="1513">
        <v>895</v>
      </c>
      <c r="F20" s="1514">
        <v>858</v>
      </c>
      <c r="G20" s="1512">
        <v>766</v>
      </c>
      <c r="H20" s="1513">
        <v>673</v>
      </c>
      <c r="I20" s="1513">
        <v>620</v>
      </c>
      <c r="J20" s="1514">
        <v>660</v>
      </c>
      <c r="K20" s="1680">
        <v>3763</v>
      </c>
      <c r="L20" s="1680">
        <v>2719</v>
      </c>
    </row>
    <row r="21" spans="1:12" ht="15" customHeight="1" x14ac:dyDescent="0.25">
      <c r="A21" s="1694" t="s">
        <v>735</v>
      </c>
      <c r="B21" s="1695">
        <v>-294</v>
      </c>
      <c r="C21" s="1696">
        <v>-277</v>
      </c>
      <c r="D21" s="1697">
        <v>-295</v>
      </c>
      <c r="E21" s="1697">
        <v>-280</v>
      </c>
      <c r="F21" s="1698">
        <v>-258</v>
      </c>
      <c r="G21" s="1696">
        <v>-235</v>
      </c>
      <c r="H21" s="1697">
        <v>-203</v>
      </c>
      <c r="I21" s="1697">
        <v>-220</v>
      </c>
      <c r="J21" s="1699">
        <v>-196</v>
      </c>
      <c r="K21" s="1700">
        <v>-1110</v>
      </c>
      <c r="L21" s="1700">
        <v>-854</v>
      </c>
    </row>
    <row r="22" spans="1:12" ht="15" customHeight="1" x14ac:dyDescent="0.25">
      <c r="A22" s="1694" t="s">
        <v>736</v>
      </c>
      <c r="B22" s="1695">
        <v>-155</v>
      </c>
      <c r="C22" s="1696">
        <v>-160</v>
      </c>
      <c r="D22" s="1697">
        <v>-164</v>
      </c>
      <c r="E22" s="1697">
        <v>-141</v>
      </c>
      <c r="F22" s="1698">
        <v>-131</v>
      </c>
      <c r="G22" s="1696">
        <v>-133</v>
      </c>
      <c r="H22" s="1697">
        <v>-121</v>
      </c>
      <c r="I22" s="1697">
        <v>-133</v>
      </c>
      <c r="J22" s="1699">
        <v>-183</v>
      </c>
      <c r="K22" s="1700">
        <v>-596</v>
      </c>
      <c r="L22" s="1700">
        <v>-570</v>
      </c>
    </row>
    <row r="23" spans="1:12" ht="15" customHeight="1" x14ac:dyDescent="0.25">
      <c r="A23" s="1694" t="s">
        <v>737</v>
      </c>
      <c r="B23" s="1695">
        <v>0</v>
      </c>
      <c r="C23" s="1696">
        <v>-30</v>
      </c>
      <c r="D23" s="1697">
        <v>0</v>
      </c>
      <c r="E23" s="1697">
        <v>0</v>
      </c>
      <c r="F23" s="1698">
        <v>0</v>
      </c>
      <c r="G23" s="1696">
        <v>0</v>
      </c>
      <c r="H23" s="1697">
        <v>0</v>
      </c>
      <c r="I23" s="1697">
        <v>0</v>
      </c>
      <c r="J23" s="1699">
        <v>0</v>
      </c>
      <c r="K23" s="1700">
        <v>-30</v>
      </c>
      <c r="L23" s="1700">
        <v>0</v>
      </c>
    </row>
    <row r="24" spans="1:12" ht="15" customHeight="1" x14ac:dyDescent="0.25">
      <c r="A24" s="1548" t="s">
        <v>738</v>
      </c>
      <c r="B24" s="1701">
        <v>700</v>
      </c>
      <c r="C24" s="1702">
        <v>550</v>
      </c>
      <c r="D24" s="1703">
        <v>534</v>
      </c>
      <c r="E24" s="1703">
        <v>474</v>
      </c>
      <c r="F24" s="1704">
        <v>469</v>
      </c>
      <c r="G24" s="1702">
        <v>398</v>
      </c>
      <c r="H24" s="1703">
        <v>349</v>
      </c>
      <c r="I24" s="1703">
        <v>267</v>
      </c>
      <c r="J24" s="1704">
        <v>281</v>
      </c>
      <c r="K24" s="1705">
        <v>2027</v>
      </c>
      <c r="L24" s="1705">
        <v>1295</v>
      </c>
    </row>
    <row r="25" spans="1:12" ht="15" customHeight="1" x14ac:dyDescent="0.25">
      <c r="A25" s="1687" t="s">
        <v>741</v>
      </c>
      <c r="B25" s="1688"/>
      <c r="C25" s="1689"/>
      <c r="D25" s="1690"/>
      <c r="E25" s="1690"/>
      <c r="F25" s="1691"/>
      <c r="G25" s="1689"/>
      <c r="H25" s="1690"/>
      <c r="I25" s="1690"/>
      <c r="J25" s="1692"/>
      <c r="K25" s="1693"/>
      <c r="L25" s="1693"/>
    </row>
    <row r="26" spans="1:12" ht="15" customHeight="1" x14ac:dyDescent="0.25">
      <c r="A26" s="1536" t="s">
        <v>734</v>
      </c>
      <c r="B26" s="1679">
        <v>185</v>
      </c>
      <c r="C26" s="1512">
        <v>138</v>
      </c>
      <c r="D26" s="1513">
        <v>141</v>
      </c>
      <c r="E26" s="1513">
        <v>64</v>
      </c>
      <c r="F26" s="1514">
        <v>99</v>
      </c>
      <c r="G26" s="1512">
        <v>272</v>
      </c>
      <c r="H26" s="1513">
        <v>234</v>
      </c>
      <c r="I26" s="1513">
        <v>127</v>
      </c>
      <c r="J26" s="1514">
        <v>62</v>
      </c>
      <c r="K26" s="1680">
        <v>442</v>
      </c>
      <c r="L26" s="1680">
        <v>695</v>
      </c>
    </row>
    <row r="27" spans="1:12" ht="15" customHeight="1" x14ac:dyDescent="0.25">
      <c r="A27" s="1694" t="s">
        <v>735</v>
      </c>
      <c r="B27" s="1695">
        <v>-1</v>
      </c>
      <c r="C27" s="1696">
        <v>-11</v>
      </c>
      <c r="D27" s="1697">
        <v>-13</v>
      </c>
      <c r="E27" s="1697">
        <v>-13</v>
      </c>
      <c r="F27" s="1698">
        <v>-4</v>
      </c>
      <c r="G27" s="1696">
        <v>0</v>
      </c>
      <c r="H27" s="1697">
        <v>-4</v>
      </c>
      <c r="I27" s="1697">
        <v>-1</v>
      </c>
      <c r="J27" s="1699">
        <v>0</v>
      </c>
      <c r="K27" s="1700">
        <v>-41</v>
      </c>
      <c r="L27" s="1700">
        <v>-5</v>
      </c>
    </row>
    <row r="28" spans="1:12" ht="15" customHeight="1" x14ac:dyDescent="0.25">
      <c r="A28" s="1694" t="s">
        <v>736</v>
      </c>
      <c r="B28" s="1695">
        <v>-49</v>
      </c>
      <c r="C28" s="1696">
        <v>-48</v>
      </c>
      <c r="D28" s="1697">
        <v>-111</v>
      </c>
      <c r="E28" s="1697">
        <v>-57</v>
      </c>
      <c r="F28" s="1698">
        <v>-47</v>
      </c>
      <c r="G28" s="1696">
        <v>-77</v>
      </c>
      <c r="H28" s="1697">
        <v>-56</v>
      </c>
      <c r="I28" s="1697">
        <v>-72</v>
      </c>
      <c r="J28" s="1699">
        <v>-22</v>
      </c>
      <c r="K28" s="1700">
        <v>-263</v>
      </c>
      <c r="L28" s="1700">
        <v>-227</v>
      </c>
    </row>
    <row r="29" spans="1:12" ht="15" customHeight="1" x14ac:dyDescent="0.25">
      <c r="A29" s="1694" t="s">
        <v>737</v>
      </c>
      <c r="B29" s="1695">
        <v>0</v>
      </c>
      <c r="C29" s="1696">
        <v>0</v>
      </c>
      <c r="D29" s="1697">
        <v>0</v>
      </c>
      <c r="E29" s="1697">
        <v>0</v>
      </c>
      <c r="F29" s="1698">
        <v>0</v>
      </c>
      <c r="G29" s="1696">
        <v>0</v>
      </c>
      <c r="H29" s="1697">
        <v>0</v>
      </c>
      <c r="I29" s="1697">
        <v>0</v>
      </c>
      <c r="J29" s="1699">
        <v>0</v>
      </c>
      <c r="K29" s="1700">
        <v>0</v>
      </c>
      <c r="L29" s="1700">
        <v>0</v>
      </c>
    </row>
    <row r="30" spans="1:12" ht="15" customHeight="1" x14ac:dyDescent="0.25">
      <c r="A30" s="1548" t="s">
        <v>738</v>
      </c>
      <c r="B30" s="1701">
        <v>135</v>
      </c>
      <c r="C30" s="1702">
        <v>79</v>
      </c>
      <c r="D30" s="1703">
        <v>17</v>
      </c>
      <c r="E30" s="1703">
        <v>-6</v>
      </c>
      <c r="F30" s="1704">
        <v>48</v>
      </c>
      <c r="G30" s="1702">
        <v>195</v>
      </c>
      <c r="H30" s="1703">
        <v>174</v>
      </c>
      <c r="I30" s="1703">
        <v>54</v>
      </c>
      <c r="J30" s="1704">
        <v>40</v>
      </c>
      <c r="K30" s="1705">
        <v>138</v>
      </c>
      <c r="L30" s="1705">
        <v>463</v>
      </c>
    </row>
    <row r="31" spans="1:12" ht="15" customHeight="1" x14ac:dyDescent="0.25">
      <c r="A31" s="1687" t="s">
        <v>718</v>
      </c>
      <c r="B31" s="1688"/>
      <c r="C31" s="1689"/>
      <c r="D31" s="1690"/>
      <c r="E31" s="1690"/>
      <c r="F31" s="1691"/>
      <c r="G31" s="1689"/>
      <c r="H31" s="1690"/>
      <c r="I31" s="1690"/>
      <c r="J31" s="1692"/>
      <c r="K31" s="1693"/>
      <c r="L31" s="1693"/>
    </row>
    <row r="32" spans="1:12" ht="15" customHeight="1" x14ac:dyDescent="0.25">
      <c r="A32" s="1536" t="s">
        <v>734</v>
      </c>
      <c r="B32" s="1679">
        <v>25</v>
      </c>
      <c r="C32" s="1512">
        <v>16</v>
      </c>
      <c r="D32" s="1513">
        <v>8</v>
      </c>
      <c r="E32" s="1513">
        <v>11</v>
      </c>
      <c r="F32" s="1514">
        <v>5</v>
      </c>
      <c r="G32" s="1512">
        <v>1</v>
      </c>
      <c r="H32" s="1513">
        <v>1</v>
      </c>
      <c r="I32" s="1513">
        <v>5</v>
      </c>
      <c r="J32" s="1514">
        <v>8</v>
      </c>
      <c r="K32" s="1680">
        <v>40</v>
      </c>
      <c r="L32" s="1680">
        <v>15</v>
      </c>
    </row>
    <row r="33" spans="1:12" ht="15" customHeight="1" x14ac:dyDescent="0.25">
      <c r="A33" s="1694" t="s">
        <v>735</v>
      </c>
      <c r="B33" s="1695">
        <v>-8</v>
      </c>
      <c r="C33" s="1696">
        <v>-2</v>
      </c>
      <c r="D33" s="1697">
        <v>-4</v>
      </c>
      <c r="E33" s="1697">
        <v>-3</v>
      </c>
      <c r="F33" s="1698">
        <v>0</v>
      </c>
      <c r="G33" s="1696">
        <v>0</v>
      </c>
      <c r="H33" s="1697">
        <v>0</v>
      </c>
      <c r="I33" s="1697">
        <v>-4</v>
      </c>
      <c r="J33" s="1699">
        <v>0</v>
      </c>
      <c r="K33" s="1700">
        <v>-9</v>
      </c>
      <c r="L33" s="1700">
        <v>-4</v>
      </c>
    </row>
    <row r="34" spans="1:12" ht="15" customHeight="1" x14ac:dyDescent="0.25">
      <c r="A34" s="1694" t="s">
        <v>736</v>
      </c>
      <c r="B34" s="1695">
        <v>0</v>
      </c>
      <c r="C34" s="1696">
        <v>-1</v>
      </c>
      <c r="D34" s="1697">
        <v>-8</v>
      </c>
      <c r="E34" s="1697">
        <v>-2</v>
      </c>
      <c r="F34" s="1698">
        <v>-5</v>
      </c>
      <c r="G34" s="1696">
        <v>-10</v>
      </c>
      <c r="H34" s="1697">
        <v>-2</v>
      </c>
      <c r="I34" s="1697">
        <v>0</v>
      </c>
      <c r="J34" s="1699">
        <v>0</v>
      </c>
      <c r="K34" s="1700">
        <v>-16</v>
      </c>
      <c r="L34" s="1700">
        <v>-12</v>
      </c>
    </row>
    <row r="35" spans="1:12" ht="15" customHeight="1" x14ac:dyDescent="0.25">
      <c r="A35" s="1694" t="s">
        <v>737</v>
      </c>
      <c r="B35" s="1695">
        <v>0</v>
      </c>
      <c r="C35" s="1696">
        <v>0</v>
      </c>
      <c r="D35" s="1697">
        <v>0</v>
      </c>
      <c r="E35" s="1697">
        <v>0</v>
      </c>
      <c r="F35" s="1698">
        <v>0</v>
      </c>
      <c r="G35" s="1696">
        <v>0</v>
      </c>
      <c r="H35" s="1697">
        <v>0</v>
      </c>
      <c r="I35" s="1697">
        <v>0</v>
      </c>
      <c r="J35" s="1699">
        <v>0</v>
      </c>
      <c r="K35" s="1700">
        <v>0</v>
      </c>
      <c r="L35" s="1700">
        <v>0</v>
      </c>
    </row>
    <row r="36" spans="1:12" ht="15" customHeight="1" x14ac:dyDescent="0.25">
      <c r="A36" s="1548" t="s">
        <v>738</v>
      </c>
      <c r="B36" s="1701">
        <v>17</v>
      </c>
      <c r="C36" s="1702">
        <v>13</v>
      </c>
      <c r="D36" s="1703">
        <v>-4</v>
      </c>
      <c r="E36" s="1703">
        <v>6</v>
      </c>
      <c r="F36" s="1704">
        <v>0</v>
      </c>
      <c r="G36" s="1702">
        <v>-9</v>
      </c>
      <c r="H36" s="1703">
        <v>-1</v>
      </c>
      <c r="I36" s="1703">
        <v>1</v>
      </c>
      <c r="J36" s="1704">
        <v>8</v>
      </c>
      <c r="K36" s="1705">
        <v>15</v>
      </c>
      <c r="L36" s="1705">
        <v>-1</v>
      </c>
    </row>
    <row r="37" spans="1:12" ht="15" customHeight="1" x14ac:dyDescent="0.25">
      <c r="A37" s="1687" t="s">
        <v>722</v>
      </c>
      <c r="B37" s="1688"/>
      <c r="C37" s="1689"/>
      <c r="D37" s="1690"/>
      <c r="E37" s="1690"/>
      <c r="F37" s="1691"/>
      <c r="G37" s="1689"/>
      <c r="H37" s="1690"/>
      <c r="I37" s="1690"/>
      <c r="J37" s="1692"/>
      <c r="K37" s="1693"/>
      <c r="L37" s="1693"/>
    </row>
    <row r="38" spans="1:12" ht="15" customHeight="1" x14ac:dyDescent="0.25">
      <c r="A38" s="1536" t="s">
        <v>734</v>
      </c>
      <c r="B38" s="1679">
        <v>0</v>
      </c>
      <c r="C38" s="1512">
        <v>0</v>
      </c>
      <c r="D38" s="1513">
        <v>0</v>
      </c>
      <c r="E38" s="1513">
        <v>0</v>
      </c>
      <c r="F38" s="1514">
        <v>0</v>
      </c>
      <c r="G38" s="1512">
        <v>26</v>
      </c>
      <c r="H38" s="1513">
        <v>0</v>
      </c>
      <c r="I38" s="1513">
        <v>1</v>
      </c>
      <c r="J38" s="1514">
        <v>34</v>
      </c>
      <c r="K38" s="1680">
        <v>0</v>
      </c>
      <c r="L38" s="1680">
        <v>61</v>
      </c>
    </row>
    <row r="39" spans="1:12" ht="15" customHeight="1" x14ac:dyDescent="0.25">
      <c r="A39" s="1694" t="s">
        <v>735</v>
      </c>
      <c r="B39" s="1695">
        <v>0</v>
      </c>
      <c r="C39" s="1696">
        <v>0</v>
      </c>
      <c r="D39" s="1697">
        <v>0</v>
      </c>
      <c r="E39" s="1697">
        <v>0</v>
      </c>
      <c r="F39" s="1698">
        <v>0</v>
      </c>
      <c r="G39" s="1696">
        <v>0</v>
      </c>
      <c r="H39" s="1697">
        <v>0</v>
      </c>
      <c r="I39" s="1697">
        <v>-15</v>
      </c>
      <c r="J39" s="1699">
        <v>0</v>
      </c>
      <c r="K39" s="1700">
        <v>0</v>
      </c>
      <c r="L39" s="1700">
        <v>-15</v>
      </c>
    </row>
    <row r="40" spans="1:12" ht="15" customHeight="1" x14ac:dyDescent="0.25">
      <c r="A40" s="1694" t="s">
        <v>736</v>
      </c>
      <c r="B40" s="1695">
        <v>-46</v>
      </c>
      <c r="C40" s="1696">
        <v>-3</v>
      </c>
      <c r="D40" s="1697">
        <v>-23</v>
      </c>
      <c r="E40" s="1697">
        <v>-5</v>
      </c>
      <c r="F40" s="1698">
        <v>-3</v>
      </c>
      <c r="G40" s="1696">
        <v>-3</v>
      </c>
      <c r="H40" s="1697">
        <v>-28</v>
      </c>
      <c r="I40" s="1697">
        <v>-13</v>
      </c>
      <c r="J40" s="1699">
        <v>-8</v>
      </c>
      <c r="K40" s="1700">
        <v>-34</v>
      </c>
      <c r="L40" s="1700">
        <v>-52</v>
      </c>
    </row>
    <row r="41" spans="1:12" ht="15" customHeight="1" x14ac:dyDescent="0.25">
      <c r="A41" s="1694" t="s">
        <v>737</v>
      </c>
      <c r="B41" s="1695">
        <v>0</v>
      </c>
      <c r="C41" s="1696">
        <v>0</v>
      </c>
      <c r="D41" s="1697">
        <v>0</v>
      </c>
      <c r="E41" s="1697">
        <v>-19</v>
      </c>
      <c r="F41" s="1698">
        <v>0</v>
      </c>
      <c r="G41" s="1696">
        <v>0</v>
      </c>
      <c r="H41" s="1697">
        <v>-7</v>
      </c>
      <c r="I41" s="1697">
        <v>-33</v>
      </c>
      <c r="J41" s="1699">
        <v>-13</v>
      </c>
      <c r="K41" s="1700">
        <v>-19</v>
      </c>
      <c r="L41" s="1700">
        <v>-53</v>
      </c>
    </row>
    <row r="42" spans="1:12" ht="15" customHeight="1" x14ac:dyDescent="0.25">
      <c r="A42" s="1694" t="s">
        <v>738</v>
      </c>
      <c r="B42" s="1695">
        <v>-46</v>
      </c>
      <c r="C42" s="1696">
        <v>-3</v>
      </c>
      <c r="D42" s="1697">
        <v>-23</v>
      </c>
      <c r="E42" s="1697">
        <v>-24</v>
      </c>
      <c r="F42" s="1698">
        <v>-3</v>
      </c>
      <c r="G42" s="1696">
        <v>23</v>
      </c>
      <c r="H42" s="1697">
        <v>-35</v>
      </c>
      <c r="I42" s="1697">
        <v>-60</v>
      </c>
      <c r="J42" s="1699">
        <v>13</v>
      </c>
      <c r="K42" s="1700">
        <v>-53</v>
      </c>
      <c r="L42" s="1700">
        <v>-59</v>
      </c>
    </row>
    <row r="43" spans="1:12" ht="15" customHeight="1" x14ac:dyDescent="0.25">
      <c r="A43" s="1706" t="s">
        <v>506</v>
      </c>
      <c r="B43" s="1695">
        <v>1426</v>
      </c>
      <c r="C43" s="1696">
        <v>1036</v>
      </c>
      <c r="D43" s="1697">
        <v>973</v>
      </c>
      <c r="E43" s="1697">
        <v>765</v>
      </c>
      <c r="F43" s="1698">
        <v>898</v>
      </c>
      <c r="G43" s="1696">
        <v>944</v>
      </c>
      <c r="H43" s="1697">
        <v>643</v>
      </c>
      <c r="I43" s="1697">
        <v>359</v>
      </c>
      <c r="J43" s="1699">
        <v>480</v>
      </c>
      <c r="K43" s="1700">
        <v>3672</v>
      </c>
      <c r="L43" s="1700">
        <v>2426</v>
      </c>
    </row>
    <row r="44" spans="1:12" ht="15" customHeight="1" x14ac:dyDescent="0.25">
      <c r="A44" s="1707"/>
      <c r="B44" s="1708"/>
      <c r="C44" s="1683"/>
      <c r="D44" s="1684"/>
      <c r="E44" s="1684"/>
      <c r="F44" s="1685"/>
      <c r="G44" s="1683"/>
      <c r="H44" s="1684"/>
      <c r="I44" s="1684"/>
      <c r="J44" s="1685"/>
      <c r="K44" s="1686"/>
      <c r="L44" s="1686"/>
    </row>
    <row r="45" spans="1:12" ht="15" customHeight="1" x14ac:dyDescent="0.25">
      <c r="A45" s="1687" t="s">
        <v>742</v>
      </c>
      <c r="B45" s="1709"/>
      <c r="C45" s="1689"/>
      <c r="D45" s="1690"/>
      <c r="E45" s="1690"/>
      <c r="F45" s="1691"/>
      <c r="G45" s="1689"/>
      <c r="H45" s="1690"/>
      <c r="I45" s="1690"/>
      <c r="J45" s="1692"/>
      <c r="K45" s="1693"/>
      <c r="L45" s="1693"/>
    </row>
    <row r="46" spans="1:12" ht="15" customHeight="1" x14ac:dyDescent="0.25">
      <c r="A46" s="1536" t="s">
        <v>743</v>
      </c>
      <c r="B46" s="1710">
        <v>-322</v>
      </c>
      <c r="C46" s="1512">
        <v>-244</v>
      </c>
      <c r="D46" s="1513">
        <v>-240</v>
      </c>
      <c r="E46" s="1513">
        <v>-216</v>
      </c>
      <c r="F46" s="1514">
        <v>-199</v>
      </c>
      <c r="G46" s="1512">
        <v>-177</v>
      </c>
      <c r="H46" s="1513">
        <v>-183</v>
      </c>
      <c r="I46" s="1513">
        <v>-160</v>
      </c>
      <c r="J46" s="1514">
        <v>-160</v>
      </c>
      <c r="K46" s="1680">
        <v>-899</v>
      </c>
      <c r="L46" s="1680">
        <v>-680</v>
      </c>
    </row>
    <row r="47" spans="1:12" ht="15" customHeight="1" x14ac:dyDescent="0.25">
      <c r="A47" s="1694" t="s">
        <v>744</v>
      </c>
      <c r="B47" s="1711">
        <v>-54</v>
      </c>
      <c r="C47" s="1696">
        <v>-46</v>
      </c>
      <c r="D47" s="1697">
        <v>-34</v>
      </c>
      <c r="E47" s="1697">
        <v>-20</v>
      </c>
      <c r="F47" s="1698">
        <v>-21</v>
      </c>
      <c r="G47" s="1696">
        <v>-16</v>
      </c>
      <c r="H47" s="1697">
        <v>-27</v>
      </c>
      <c r="I47" s="1697">
        <v>-21</v>
      </c>
      <c r="J47" s="1699">
        <v>-14</v>
      </c>
      <c r="K47" s="1700">
        <v>-121</v>
      </c>
      <c r="L47" s="1700">
        <v>-78</v>
      </c>
    </row>
    <row r="48" spans="1:12" ht="15" customHeight="1" x14ac:dyDescent="0.25">
      <c r="A48" s="1694" t="s">
        <v>745</v>
      </c>
      <c r="B48" s="1711">
        <v>-505</v>
      </c>
      <c r="C48" s="1696">
        <v>-469</v>
      </c>
      <c r="D48" s="1697">
        <v>-479</v>
      </c>
      <c r="E48" s="1697">
        <v>-409</v>
      </c>
      <c r="F48" s="1698">
        <v>-371</v>
      </c>
      <c r="G48" s="1696">
        <v>-335</v>
      </c>
      <c r="H48" s="1697">
        <v>-287</v>
      </c>
      <c r="I48" s="1697">
        <v>-317</v>
      </c>
      <c r="J48" s="1699">
        <v>-359</v>
      </c>
      <c r="K48" s="1700">
        <v>-1728</v>
      </c>
      <c r="L48" s="1700">
        <v>-1298</v>
      </c>
    </row>
    <row r="49" spans="1:12" ht="15" customHeight="1" x14ac:dyDescent="0.25">
      <c r="A49" s="1694" t="s">
        <v>746</v>
      </c>
      <c r="B49" s="1711">
        <v>-58</v>
      </c>
      <c r="C49" s="1696">
        <v>-51</v>
      </c>
      <c r="D49" s="1697">
        <v>-47</v>
      </c>
      <c r="E49" s="1697">
        <v>-50</v>
      </c>
      <c r="F49" s="1698">
        <v>-77</v>
      </c>
      <c r="G49" s="1696">
        <v>-44</v>
      </c>
      <c r="H49" s="1697">
        <v>-75</v>
      </c>
      <c r="I49" s="1697">
        <v>-48</v>
      </c>
      <c r="J49" s="1699">
        <v>-51</v>
      </c>
      <c r="K49" s="1700">
        <v>-225</v>
      </c>
      <c r="L49" s="1700">
        <v>-218</v>
      </c>
    </row>
    <row r="50" spans="1:12" ht="15" customHeight="1" x14ac:dyDescent="0.25">
      <c r="A50" s="1694" t="s">
        <v>747</v>
      </c>
      <c r="B50" s="1711">
        <v>0</v>
      </c>
      <c r="C50" s="1696">
        <v>0</v>
      </c>
      <c r="D50" s="1697">
        <v>0</v>
      </c>
      <c r="E50" s="1697">
        <v>-1</v>
      </c>
      <c r="F50" s="1698">
        <v>0</v>
      </c>
      <c r="G50" s="1696">
        <v>-1</v>
      </c>
      <c r="H50" s="1697">
        <v>-3</v>
      </c>
      <c r="I50" s="1697">
        <v>0</v>
      </c>
      <c r="J50" s="1699">
        <v>-3</v>
      </c>
      <c r="K50" s="1700">
        <v>-1</v>
      </c>
      <c r="L50" s="1700">
        <v>-7</v>
      </c>
    </row>
    <row r="51" spans="1:12" ht="15" customHeight="1" x14ac:dyDescent="0.25">
      <c r="A51" s="1694" t="s">
        <v>748</v>
      </c>
      <c r="B51" s="1711">
        <v>0</v>
      </c>
      <c r="C51" s="1696">
        <v>0</v>
      </c>
      <c r="D51" s="1697">
        <v>0</v>
      </c>
      <c r="E51" s="1697">
        <v>0</v>
      </c>
      <c r="F51" s="1698">
        <v>-8</v>
      </c>
      <c r="G51" s="1696">
        <v>-5</v>
      </c>
      <c r="H51" s="1697">
        <v>-2</v>
      </c>
      <c r="I51" s="1697">
        <v>-4</v>
      </c>
      <c r="J51" s="1699">
        <v>-6</v>
      </c>
      <c r="K51" s="1700">
        <v>-8</v>
      </c>
      <c r="L51" s="1700">
        <v>-17</v>
      </c>
    </row>
    <row r="52" spans="1:12" ht="15" customHeight="1" x14ac:dyDescent="0.25">
      <c r="A52" s="1706" t="s">
        <v>506</v>
      </c>
      <c r="B52" s="1711">
        <v>-939</v>
      </c>
      <c r="C52" s="1696">
        <v>-810</v>
      </c>
      <c r="D52" s="1697">
        <v>-800</v>
      </c>
      <c r="E52" s="1697">
        <v>-696</v>
      </c>
      <c r="F52" s="1698">
        <v>-676</v>
      </c>
      <c r="G52" s="1696">
        <v>-578</v>
      </c>
      <c r="H52" s="1697">
        <v>-577</v>
      </c>
      <c r="I52" s="1697">
        <v>-550</v>
      </c>
      <c r="J52" s="1699">
        <v>-593</v>
      </c>
      <c r="K52" s="1700">
        <v>-2982</v>
      </c>
      <c r="L52" s="1700">
        <v>-2298</v>
      </c>
    </row>
    <row r="53" spans="1:12" ht="15" customHeight="1" x14ac:dyDescent="0.25">
      <c r="A53" s="1707"/>
      <c r="B53" s="1712"/>
      <c r="C53" s="1683"/>
      <c r="D53" s="1684"/>
      <c r="E53" s="1684"/>
      <c r="F53" s="1685"/>
      <c r="G53" s="1683"/>
      <c r="H53" s="1684"/>
      <c r="I53" s="1684"/>
      <c r="J53" s="1685"/>
      <c r="K53" s="1686"/>
      <c r="L53" s="1686"/>
    </row>
    <row r="54" spans="1:12" ht="15" customHeight="1" x14ac:dyDescent="0.25">
      <c r="A54" s="1687" t="s">
        <v>749</v>
      </c>
      <c r="B54" s="1713"/>
      <c r="C54" s="1689"/>
      <c r="D54" s="1690"/>
      <c r="E54" s="1690"/>
      <c r="F54" s="1691"/>
      <c r="G54" s="1689"/>
      <c r="H54" s="1690"/>
      <c r="I54" s="1690"/>
      <c r="J54" s="1692"/>
      <c r="K54" s="1693"/>
      <c r="L54" s="1693"/>
    </row>
    <row r="55" spans="1:12" ht="15" customHeight="1" x14ac:dyDescent="0.25">
      <c r="A55" s="1536" t="s">
        <v>743</v>
      </c>
      <c r="B55" s="1710">
        <v>0</v>
      </c>
      <c r="C55" s="1512">
        <v>0</v>
      </c>
      <c r="D55" s="1513">
        <v>0</v>
      </c>
      <c r="E55" s="1513">
        <v>0</v>
      </c>
      <c r="F55" s="1514">
        <v>0</v>
      </c>
      <c r="G55" s="1512">
        <v>1</v>
      </c>
      <c r="H55" s="1513">
        <v>0</v>
      </c>
      <c r="I55" s="1513">
        <v>0</v>
      </c>
      <c r="J55" s="1514">
        <v>0</v>
      </c>
      <c r="K55" s="1680">
        <v>0</v>
      </c>
      <c r="L55" s="1680">
        <v>1</v>
      </c>
    </row>
    <row r="56" spans="1:12" ht="15" customHeight="1" x14ac:dyDescent="0.25">
      <c r="A56" s="1694" t="s">
        <v>744</v>
      </c>
      <c r="B56" s="1711">
        <v>0</v>
      </c>
      <c r="C56" s="1696">
        <v>1</v>
      </c>
      <c r="D56" s="1697">
        <v>0</v>
      </c>
      <c r="E56" s="1697">
        <v>-1</v>
      </c>
      <c r="F56" s="1698">
        <v>-2</v>
      </c>
      <c r="G56" s="1696">
        <v>1</v>
      </c>
      <c r="H56" s="1697">
        <v>1</v>
      </c>
      <c r="I56" s="1697">
        <v>4</v>
      </c>
      <c r="J56" s="1699">
        <v>-1</v>
      </c>
      <c r="K56" s="1700">
        <v>-2</v>
      </c>
      <c r="L56" s="1700">
        <v>5</v>
      </c>
    </row>
    <row r="57" spans="1:12" ht="15" customHeight="1" x14ac:dyDescent="0.25">
      <c r="A57" s="1694" t="s">
        <v>745</v>
      </c>
      <c r="B57" s="1711">
        <v>-44</v>
      </c>
      <c r="C57" s="1696">
        <v>-9</v>
      </c>
      <c r="D57" s="1697">
        <v>8</v>
      </c>
      <c r="E57" s="1697">
        <v>62</v>
      </c>
      <c r="F57" s="1698">
        <v>72</v>
      </c>
      <c r="G57" s="1696">
        <v>72</v>
      </c>
      <c r="H57" s="1697">
        <v>-36</v>
      </c>
      <c r="I57" s="1697">
        <v>8</v>
      </c>
      <c r="J57" s="1699">
        <v>45</v>
      </c>
      <c r="K57" s="1700">
        <v>133</v>
      </c>
      <c r="L57" s="1700">
        <v>89</v>
      </c>
    </row>
    <row r="58" spans="1:12" ht="15" customHeight="1" x14ac:dyDescent="0.25">
      <c r="A58" s="1694" t="s">
        <v>746</v>
      </c>
      <c r="B58" s="1711">
        <v>-46</v>
      </c>
      <c r="C58" s="1696">
        <v>16</v>
      </c>
      <c r="D58" s="1697">
        <v>3</v>
      </c>
      <c r="E58" s="1697">
        <v>68</v>
      </c>
      <c r="F58" s="1698">
        <v>30</v>
      </c>
      <c r="G58" s="1696">
        <v>85</v>
      </c>
      <c r="H58" s="1697">
        <v>-41</v>
      </c>
      <c r="I58" s="1697">
        <v>8</v>
      </c>
      <c r="J58" s="1699">
        <v>42</v>
      </c>
      <c r="K58" s="1700">
        <v>117</v>
      </c>
      <c r="L58" s="1700">
        <v>94</v>
      </c>
    </row>
    <row r="59" spans="1:12" ht="15" customHeight="1" x14ac:dyDescent="0.25">
      <c r="A59" s="1694" t="s">
        <v>747</v>
      </c>
      <c r="B59" s="1711">
        <v>-1</v>
      </c>
      <c r="C59" s="1696">
        <v>0</v>
      </c>
      <c r="D59" s="1697">
        <v>0</v>
      </c>
      <c r="E59" s="1697">
        <v>0</v>
      </c>
      <c r="F59" s="1698">
        <v>0</v>
      </c>
      <c r="G59" s="1696">
        <v>1</v>
      </c>
      <c r="H59" s="1697">
        <v>-1</v>
      </c>
      <c r="I59" s="1697">
        <v>-1</v>
      </c>
      <c r="J59" s="1699">
        <v>1</v>
      </c>
      <c r="K59" s="1700">
        <v>0</v>
      </c>
      <c r="L59" s="1700">
        <v>0</v>
      </c>
    </row>
    <row r="60" spans="1:12" ht="15" customHeight="1" x14ac:dyDescent="0.25">
      <c r="A60" s="1694" t="s">
        <v>748</v>
      </c>
      <c r="B60" s="1711">
        <v>-3</v>
      </c>
      <c r="C60" s="1696">
        <v>5</v>
      </c>
      <c r="D60" s="1697">
        <v>-2</v>
      </c>
      <c r="E60" s="1697">
        <v>3</v>
      </c>
      <c r="F60" s="1698">
        <v>-4</v>
      </c>
      <c r="G60" s="1696">
        <v>8</v>
      </c>
      <c r="H60" s="1697">
        <v>-1</v>
      </c>
      <c r="I60" s="1697">
        <v>1</v>
      </c>
      <c r="J60" s="1699">
        <v>5</v>
      </c>
      <c r="K60" s="1700">
        <v>2</v>
      </c>
      <c r="L60" s="1700">
        <v>13</v>
      </c>
    </row>
    <row r="61" spans="1:12" ht="15" customHeight="1" x14ac:dyDescent="0.25">
      <c r="A61" s="1706" t="s">
        <v>506</v>
      </c>
      <c r="B61" s="1711">
        <v>-94</v>
      </c>
      <c r="C61" s="1696">
        <v>13</v>
      </c>
      <c r="D61" s="1697">
        <v>9</v>
      </c>
      <c r="E61" s="1697">
        <v>132</v>
      </c>
      <c r="F61" s="1698">
        <v>96</v>
      </c>
      <c r="G61" s="1696">
        <v>168</v>
      </c>
      <c r="H61" s="1697">
        <v>-78</v>
      </c>
      <c r="I61" s="1697">
        <v>20</v>
      </c>
      <c r="J61" s="1699">
        <v>92</v>
      </c>
      <c r="K61" s="1700">
        <v>250</v>
      </c>
      <c r="L61" s="1700">
        <v>202</v>
      </c>
    </row>
    <row r="62" spans="1:12" ht="15" customHeight="1" x14ac:dyDescent="0.25">
      <c r="A62" s="1714" t="s">
        <v>750</v>
      </c>
      <c r="B62" s="1715">
        <v>6119</v>
      </c>
      <c r="C62" s="1716">
        <v>5726</v>
      </c>
      <c r="D62" s="1717">
        <v>5487</v>
      </c>
      <c r="E62" s="1717">
        <v>5305</v>
      </c>
      <c r="F62" s="1718">
        <v>5104</v>
      </c>
      <c r="G62" s="1716">
        <v>4786</v>
      </c>
      <c r="H62" s="1717">
        <v>4252</v>
      </c>
      <c r="I62" s="1717">
        <v>4264</v>
      </c>
      <c r="J62" s="1719">
        <v>4435</v>
      </c>
      <c r="K62" s="1720">
        <v>5726</v>
      </c>
      <c r="L62" s="1720">
        <v>4786</v>
      </c>
    </row>
    <row r="63" spans="1:12" ht="13.4" customHeight="1" x14ac:dyDescent="0.25">
      <c r="A63" s="1721"/>
      <c r="B63" s="1722"/>
      <c r="C63" s="1722"/>
      <c r="D63" s="1722"/>
      <c r="E63" s="1722"/>
      <c r="F63" s="1722"/>
      <c r="G63" s="1722"/>
      <c r="H63" s="1722"/>
      <c r="I63" s="1722"/>
      <c r="J63" s="1722"/>
      <c r="K63" s="1722"/>
      <c r="L63" s="1722"/>
    </row>
    <row r="64" spans="1:12" ht="10.4" customHeight="1" x14ac:dyDescent="0.25">
      <c r="A64" s="2749" t="s">
        <v>726</v>
      </c>
      <c r="B64" s="2750" t="s">
        <v>15</v>
      </c>
      <c r="C64" s="2750" t="s">
        <v>15</v>
      </c>
      <c r="D64" s="2750" t="s">
        <v>15</v>
      </c>
      <c r="E64" s="2750" t="s">
        <v>15</v>
      </c>
      <c r="F64" s="2750" t="s">
        <v>15</v>
      </c>
      <c r="G64" s="2750" t="s">
        <v>15</v>
      </c>
      <c r="H64" s="2750" t="s">
        <v>15</v>
      </c>
      <c r="I64" s="2750" t="s">
        <v>15</v>
      </c>
      <c r="J64" s="2750" t="s">
        <v>15</v>
      </c>
      <c r="K64" s="2750" t="s">
        <v>15</v>
      </c>
      <c r="L64" s="2750" t="s">
        <v>15</v>
      </c>
    </row>
    <row r="65" spans="1:12" ht="10.4" customHeight="1" x14ac:dyDescent="0.25">
      <c r="A65" s="2749" t="s">
        <v>751</v>
      </c>
      <c r="B65" s="2750" t="s">
        <v>15</v>
      </c>
      <c r="C65" s="2750" t="s">
        <v>15</v>
      </c>
      <c r="D65" s="2750" t="s">
        <v>15</v>
      </c>
      <c r="E65" s="2750" t="s">
        <v>15</v>
      </c>
      <c r="F65" s="2750" t="s">
        <v>15</v>
      </c>
      <c r="G65" s="2750" t="s">
        <v>15</v>
      </c>
      <c r="H65" s="2750" t="s">
        <v>15</v>
      </c>
      <c r="I65" s="2750" t="s">
        <v>15</v>
      </c>
      <c r="J65" s="2750" t="s">
        <v>15</v>
      </c>
      <c r="K65" s="2750" t="s">
        <v>15</v>
      </c>
      <c r="L65" s="2750" t="s">
        <v>15</v>
      </c>
    </row>
    <row r="66" spans="1:12" ht="10.4" customHeight="1" x14ac:dyDescent="0.25">
      <c r="A66" s="2749"/>
      <c r="B66" s="2750" t="s">
        <v>15</v>
      </c>
      <c r="C66" s="2750" t="s">
        <v>15</v>
      </c>
      <c r="D66" s="2750" t="s">
        <v>15</v>
      </c>
      <c r="E66" s="2750" t="s">
        <v>15</v>
      </c>
      <c r="F66" s="2750" t="s">
        <v>15</v>
      </c>
      <c r="G66" s="2750" t="s">
        <v>15</v>
      </c>
      <c r="H66" s="2750" t="s">
        <v>15</v>
      </c>
      <c r="I66" s="2750" t="s">
        <v>15</v>
      </c>
      <c r="J66" s="2750" t="s">
        <v>15</v>
      </c>
      <c r="K66" s="2750" t="s">
        <v>15</v>
      </c>
      <c r="L66" s="2750" t="s">
        <v>15</v>
      </c>
    </row>
    <row r="67" spans="1:12" ht="9" customHeight="1" x14ac:dyDescent="0.25">
      <c r="A67" s="2751"/>
      <c r="B67" s="2752" t="s">
        <v>15</v>
      </c>
      <c r="C67" s="2752" t="s">
        <v>15</v>
      </c>
      <c r="D67" s="2752" t="s">
        <v>15</v>
      </c>
      <c r="E67" s="2752" t="s">
        <v>15</v>
      </c>
      <c r="F67" s="2752" t="s">
        <v>15</v>
      </c>
      <c r="G67" s="2752" t="s">
        <v>15</v>
      </c>
      <c r="H67" s="2752" t="s">
        <v>15</v>
      </c>
      <c r="I67" s="2752" t="s">
        <v>15</v>
      </c>
      <c r="J67" s="2752" t="s">
        <v>15</v>
      </c>
      <c r="K67" s="2752" t="s">
        <v>15</v>
      </c>
      <c r="L67" s="2752" t="s">
        <v>15</v>
      </c>
    </row>
  </sheetData>
  <mergeCells count="8">
    <mergeCell ref="A66:L66"/>
    <mergeCell ref="A67:L67"/>
    <mergeCell ref="A2:L2"/>
    <mergeCell ref="C3:F3"/>
    <mergeCell ref="G3:J3"/>
    <mergeCell ref="K3:L3"/>
    <mergeCell ref="A64:L64"/>
    <mergeCell ref="A65:L65"/>
  </mergeCells>
  <hyperlinks>
    <hyperlink ref="A1" location="ToC!A2" display="Back to Table of Contents" xr:uid="{311A553D-E837-4DDE-8AF7-1D21F585E9AC}"/>
  </hyperlinks>
  <pageMargins left="0.5" right="0.5" top="0.5" bottom="0.5" header="0.25" footer="0.25"/>
  <pageSetup scale="53" orientation="landscape" r:id="rId1"/>
  <headerFooter>
    <oddFooter>&amp;L&amp;G&amp;C&amp;"Scotia,Regular"&amp;9Supplementary Financial Information (SFI)&amp;R20&amp;"Scotia,Regular"&amp;7</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6C611-2EF5-465A-AE75-C38E47D9B423}">
  <sheetPr>
    <pageSetUpPr fitToPage="1"/>
  </sheetPr>
  <dimension ref="A1:L71"/>
  <sheetViews>
    <sheetView showGridLines="0" zoomScaleNormal="100" workbookViewId="0"/>
  </sheetViews>
  <sheetFormatPr defaultRowHeight="12.5" x14ac:dyDescent="0.25"/>
  <cols>
    <col min="1" max="1" width="73.7265625" style="22" customWidth="1"/>
    <col min="2" max="12" width="13.26953125" style="22" customWidth="1"/>
    <col min="13" max="16384" width="8.7265625" style="22"/>
  </cols>
  <sheetData>
    <row r="1" spans="1:12" ht="20" customHeight="1" x14ac:dyDescent="0.25">
      <c r="A1" s="21" t="s">
        <v>13</v>
      </c>
    </row>
    <row r="2" spans="1:12" ht="24" customHeight="1" x14ac:dyDescent="0.25">
      <c r="A2" s="2757" t="s">
        <v>752</v>
      </c>
      <c r="B2" s="2757" t="s">
        <v>15</v>
      </c>
      <c r="C2" s="2757" t="s">
        <v>15</v>
      </c>
      <c r="D2" s="2757" t="s">
        <v>15</v>
      </c>
      <c r="E2" s="2757" t="s">
        <v>15</v>
      </c>
      <c r="F2" s="2757" t="s">
        <v>15</v>
      </c>
      <c r="G2" s="2757" t="s">
        <v>15</v>
      </c>
      <c r="H2" s="2757" t="s">
        <v>15</v>
      </c>
      <c r="I2" s="2757" t="s">
        <v>15</v>
      </c>
      <c r="J2" s="2757" t="s">
        <v>15</v>
      </c>
      <c r="K2" s="2757" t="s">
        <v>15</v>
      </c>
      <c r="L2" s="2757" t="s">
        <v>15</v>
      </c>
    </row>
    <row r="3" spans="1:12" ht="13.4" customHeight="1" x14ac:dyDescent="0.25">
      <c r="A3" s="1670"/>
      <c r="B3" s="1723" t="s">
        <v>174</v>
      </c>
      <c r="C3" s="2758" t="s">
        <v>346</v>
      </c>
      <c r="D3" s="2754" t="s">
        <v>15</v>
      </c>
      <c r="E3" s="2754" t="s">
        <v>15</v>
      </c>
      <c r="F3" s="2756" t="s">
        <v>15</v>
      </c>
      <c r="G3" s="2758" t="s">
        <v>347</v>
      </c>
      <c r="H3" s="2754" t="s">
        <v>15</v>
      </c>
      <c r="I3" s="2754" t="s">
        <v>15</v>
      </c>
      <c r="J3" s="2759" t="s">
        <v>15</v>
      </c>
      <c r="K3" s="2754" t="s">
        <v>175</v>
      </c>
      <c r="L3" s="2754" t="s">
        <v>15</v>
      </c>
    </row>
    <row r="4" spans="1:12" ht="13.4" customHeight="1" x14ac:dyDescent="0.25">
      <c r="A4" s="1724" t="s">
        <v>272</v>
      </c>
      <c r="B4" s="1725" t="s">
        <v>177</v>
      </c>
      <c r="C4" s="1726" t="s">
        <v>178</v>
      </c>
      <c r="D4" s="1727" t="s">
        <v>179</v>
      </c>
      <c r="E4" s="1728" t="s">
        <v>180</v>
      </c>
      <c r="F4" s="1729" t="s">
        <v>181</v>
      </c>
      <c r="G4" s="1726" t="s">
        <v>178</v>
      </c>
      <c r="H4" s="1727" t="s">
        <v>179</v>
      </c>
      <c r="I4" s="1728" t="s">
        <v>180</v>
      </c>
      <c r="J4" s="1730" t="s">
        <v>181</v>
      </c>
      <c r="K4" s="1728" t="s">
        <v>346</v>
      </c>
      <c r="L4" s="1728" t="s">
        <v>347</v>
      </c>
    </row>
    <row r="5" spans="1:12" ht="13.4" customHeight="1" x14ac:dyDescent="0.25">
      <c r="A5" s="1731" t="s">
        <v>753</v>
      </c>
      <c r="B5" s="1474"/>
      <c r="C5" s="1472"/>
      <c r="D5" s="1473"/>
      <c r="E5" s="1473"/>
      <c r="F5" s="1474"/>
      <c r="G5" s="1472"/>
      <c r="H5" s="1473"/>
      <c r="I5" s="1473"/>
      <c r="J5" s="1474"/>
      <c r="K5" s="1473"/>
      <c r="L5" s="1471"/>
    </row>
    <row r="6" spans="1:12" ht="13.4" customHeight="1" x14ac:dyDescent="0.25">
      <c r="A6" s="1732" t="s">
        <v>754</v>
      </c>
      <c r="B6" s="1733">
        <v>1881</v>
      </c>
      <c r="C6" s="1734">
        <v>1820</v>
      </c>
      <c r="D6" s="1735">
        <v>1751</v>
      </c>
      <c r="E6" s="1736">
        <v>1654</v>
      </c>
      <c r="F6" s="1737">
        <v>1635</v>
      </c>
      <c r="G6" s="1734">
        <v>1557</v>
      </c>
      <c r="H6" s="1735">
        <v>1604</v>
      </c>
      <c r="I6" s="1735">
        <v>1623</v>
      </c>
      <c r="J6" s="1738">
        <v>1655</v>
      </c>
      <c r="K6" s="1739">
        <v>1635</v>
      </c>
      <c r="L6" s="1739">
        <v>1655</v>
      </c>
    </row>
    <row r="7" spans="1:12" ht="13.4" customHeight="1" x14ac:dyDescent="0.25">
      <c r="A7" s="1732" t="s">
        <v>755</v>
      </c>
      <c r="B7" s="1733">
        <v>942</v>
      </c>
      <c r="C7" s="1734">
        <v>802</v>
      </c>
      <c r="D7" s="1735">
        <v>738</v>
      </c>
      <c r="E7" s="1735">
        <v>621</v>
      </c>
      <c r="F7" s="1737">
        <v>562</v>
      </c>
      <c r="G7" s="1734">
        <v>494</v>
      </c>
      <c r="H7" s="1735">
        <v>389</v>
      </c>
      <c r="I7" s="1735">
        <v>406</v>
      </c>
      <c r="J7" s="1738">
        <v>405</v>
      </c>
      <c r="K7" s="1739">
        <v>2723</v>
      </c>
      <c r="L7" s="1739">
        <v>1694</v>
      </c>
    </row>
    <row r="8" spans="1:12" ht="13.4" customHeight="1" x14ac:dyDescent="0.25">
      <c r="A8" s="1732" t="s">
        <v>756</v>
      </c>
      <c r="B8" s="1740">
        <v>-939</v>
      </c>
      <c r="C8" s="1734">
        <v>-810</v>
      </c>
      <c r="D8" s="1735">
        <v>-800</v>
      </c>
      <c r="E8" s="1735">
        <v>-696</v>
      </c>
      <c r="F8" s="1737">
        <v>-676</v>
      </c>
      <c r="G8" s="1734">
        <v>-578</v>
      </c>
      <c r="H8" s="1735">
        <v>-577</v>
      </c>
      <c r="I8" s="1735">
        <v>-550</v>
      </c>
      <c r="J8" s="1738">
        <v>-593</v>
      </c>
      <c r="K8" s="1739">
        <v>-2982</v>
      </c>
      <c r="L8" s="1739">
        <v>-2298</v>
      </c>
    </row>
    <row r="9" spans="1:12" ht="13.4" customHeight="1" x14ac:dyDescent="0.25">
      <c r="A9" s="1732" t="s">
        <v>757</v>
      </c>
      <c r="B9" s="1740">
        <v>135</v>
      </c>
      <c r="C9" s="1734">
        <v>129</v>
      </c>
      <c r="D9" s="1735">
        <v>144</v>
      </c>
      <c r="E9" s="1735">
        <v>144</v>
      </c>
      <c r="F9" s="1737">
        <v>113</v>
      </c>
      <c r="G9" s="1734">
        <v>116</v>
      </c>
      <c r="H9" s="1735">
        <v>192</v>
      </c>
      <c r="I9" s="1735">
        <v>128</v>
      </c>
      <c r="J9" s="1738">
        <v>136</v>
      </c>
      <c r="K9" s="1739">
        <v>530</v>
      </c>
      <c r="L9" s="1739">
        <v>572</v>
      </c>
    </row>
    <row r="10" spans="1:12" ht="13.4" customHeight="1" x14ac:dyDescent="0.25">
      <c r="A10" s="1732" t="s">
        <v>758</v>
      </c>
      <c r="B10" s="1733">
        <v>-115</v>
      </c>
      <c r="C10" s="1734">
        <v>-60</v>
      </c>
      <c r="D10" s="1735">
        <v>-13</v>
      </c>
      <c r="E10" s="1735">
        <v>28</v>
      </c>
      <c r="F10" s="1737">
        <v>20</v>
      </c>
      <c r="G10" s="1734">
        <v>46</v>
      </c>
      <c r="H10" s="1735">
        <v>-51</v>
      </c>
      <c r="I10" s="1735">
        <v>-3</v>
      </c>
      <c r="J10" s="1738">
        <v>20</v>
      </c>
      <c r="K10" s="1739">
        <v>-25</v>
      </c>
      <c r="L10" s="1739">
        <v>12</v>
      </c>
    </row>
    <row r="11" spans="1:12" ht="13.4" customHeight="1" x14ac:dyDescent="0.25">
      <c r="A11" s="1732" t="s">
        <v>759</v>
      </c>
      <c r="B11" s="1733">
        <v>1904</v>
      </c>
      <c r="C11" s="1734">
        <v>1881</v>
      </c>
      <c r="D11" s="1735">
        <v>1820</v>
      </c>
      <c r="E11" s="1735">
        <v>1751</v>
      </c>
      <c r="F11" s="1737">
        <v>1654</v>
      </c>
      <c r="G11" s="1734">
        <v>1635</v>
      </c>
      <c r="H11" s="1735">
        <v>1557</v>
      </c>
      <c r="I11" s="1735">
        <v>1604</v>
      </c>
      <c r="J11" s="1738">
        <v>1623</v>
      </c>
      <c r="K11" s="1739">
        <v>1881</v>
      </c>
      <c r="L11" s="1739">
        <v>1635</v>
      </c>
    </row>
    <row r="12" spans="1:12" ht="13.4" customHeight="1" x14ac:dyDescent="0.25">
      <c r="A12" s="1741" t="s">
        <v>760</v>
      </c>
      <c r="B12" s="1733"/>
      <c r="C12" s="1734"/>
      <c r="D12" s="1735"/>
      <c r="E12" s="1735"/>
      <c r="F12" s="1737"/>
      <c r="G12" s="1734"/>
      <c r="H12" s="1735"/>
      <c r="I12" s="1735"/>
      <c r="J12" s="1738"/>
      <c r="K12" s="1739"/>
      <c r="L12" s="1739"/>
    </row>
    <row r="13" spans="1:12" ht="13.4" customHeight="1" x14ac:dyDescent="0.25">
      <c r="A13" s="1732" t="s">
        <v>754</v>
      </c>
      <c r="B13" s="1733">
        <v>4491</v>
      </c>
      <c r="C13" s="1734">
        <v>4073</v>
      </c>
      <c r="D13" s="1735">
        <v>3985</v>
      </c>
      <c r="E13" s="1735">
        <v>3859</v>
      </c>
      <c r="F13" s="1737">
        <v>3713</v>
      </c>
      <c r="G13" s="1734">
        <v>3590</v>
      </c>
      <c r="H13" s="1735">
        <v>3690</v>
      </c>
      <c r="I13" s="1735">
        <v>3869</v>
      </c>
      <c r="J13" s="1738">
        <v>3971</v>
      </c>
      <c r="K13" s="1739">
        <v>3713</v>
      </c>
      <c r="L13" s="1739">
        <v>3971</v>
      </c>
    </row>
    <row r="14" spans="1:12" ht="13.4" customHeight="1" x14ac:dyDescent="0.25">
      <c r="A14" s="1732" t="s">
        <v>761</v>
      </c>
      <c r="B14" s="1733">
        <v>21</v>
      </c>
      <c r="C14" s="1734">
        <v>457</v>
      </c>
      <c r="D14" s="1735">
        <v>87</v>
      </c>
      <c r="E14" s="1735">
        <v>88</v>
      </c>
      <c r="F14" s="1737">
        <v>76</v>
      </c>
      <c r="G14" s="1734">
        <v>35</v>
      </c>
      <c r="H14" s="1735">
        <v>23</v>
      </c>
      <c r="I14" s="1735">
        <v>-187</v>
      </c>
      <c r="J14" s="1738">
        <v>-183</v>
      </c>
      <c r="K14" s="1739">
        <v>708</v>
      </c>
      <c r="L14" s="1739">
        <v>-312</v>
      </c>
    </row>
    <row r="15" spans="1:12" ht="13.4" customHeight="1" x14ac:dyDescent="0.25">
      <c r="A15" s="1732" t="s">
        <v>758</v>
      </c>
      <c r="B15" s="1733">
        <v>-88</v>
      </c>
      <c r="C15" s="1734">
        <v>-39</v>
      </c>
      <c r="D15" s="1735">
        <v>1</v>
      </c>
      <c r="E15" s="1735">
        <v>38</v>
      </c>
      <c r="F15" s="1737">
        <v>70</v>
      </c>
      <c r="G15" s="1734">
        <v>88</v>
      </c>
      <c r="H15" s="1735">
        <v>-123</v>
      </c>
      <c r="I15" s="1735">
        <v>8</v>
      </c>
      <c r="J15" s="1738">
        <v>81</v>
      </c>
      <c r="K15" s="1739">
        <v>70</v>
      </c>
      <c r="L15" s="1739">
        <v>54</v>
      </c>
    </row>
    <row r="16" spans="1:12" ht="13.4" customHeight="1" x14ac:dyDescent="0.25">
      <c r="A16" s="1732" t="s">
        <v>759</v>
      </c>
      <c r="B16" s="1733">
        <v>4424</v>
      </c>
      <c r="C16" s="1734">
        <v>4491</v>
      </c>
      <c r="D16" s="1735">
        <v>4073</v>
      </c>
      <c r="E16" s="1735">
        <v>3985</v>
      </c>
      <c r="F16" s="1737">
        <v>3859</v>
      </c>
      <c r="G16" s="1734">
        <v>3713</v>
      </c>
      <c r="H16" s="1735">
        <v>3590</v>
      </c>
      <c r="I16" s="1735">
        <v>3690</v>
      </c>
      <c r="J16" s="1738">
        <v>3869</v>
      </c>
      <c r="K16" s="1739">
        <v>4491</v>
      </c>
      <c r="L16" s="1739">
        <v>3713</v>
      </c>
    </row>
    <row r="17" spans="1:12" ht="13.4" customHeight="1" x14ac:dyDescent="0.25">
      <c r="A17" s="1732"/>
      <c r="B17" s="1733"/>
      <c r="C17" s="1734"/>
      <c r="D17" s="1735"/>
      <c r="E17" s="1735"/>
      <c r="F17" s="1737"/>
      <c r="G17" s="1734"/>
      <c r="H17" s="1735"/>
      <c r="I17" s="1735"/>
      <c r="J17" s="1738"/>
      <c r="K17" s="1739"/>
      <c r="L17" s="1739"/>
    </row>
    <row r="18" spans="1:12" ht="13.4" customHeight="1" x14ac:dyDescent="0.25">
      <c r="A18" s="1742" t="s">
        <v>762</v>
      </c>
      <c r="B18" s="1733">
        <v>6328</v>
      </c>
      <c r="C18" s="1734">
        <v>6372</v>
      </c>
      <c r="D18" s="1735">
        <v>5893</v>
      </c>
      <c r="E18" s="1735">
        <v>5736</v>
      </c>
      <c r="F18" s="1737">
        <v>5513</v>
      </c>
      <c r="G18" s="1734">
        <v>5348</v>
      </c>
      <c r="H18" s="1735">
        <v>5147</v>
      </c>
      <c r="I18" s="1735">
        <v>5294</v>
      </c>
      <c r="J18" s="1738">
        <v>5492</v>
      </c>
      <c r="K18" s="1739">
        <v>6372</v>
      </c>
      <c r="L18" s="1739">
        <v>5348</v>
      </c>
    </row>
    <row r="19" spans="1:12" ht="13.4" customHeight="1" x14ac:dyDescent="0.25">
      <c r="A19" s="1742" t="s">
        <v>763</v>
      </c>
      <c r="B19" s="1733">
        <v>156</v>
      </c>
      <c r="C19" s="1734">
        <v>149</v>
      </c>
      <c r="D19" s="1735">
        <v>133</v>
      </c>
      <c r="E19" s="1735">
        <v>129</v>
      </c>
      <c r="F19" s="1737">
        <v>100</v>
      </c>
      <c r="G19" s="1734">
        <v>108</v>
      </c>
      <c r="H19" s="1735">
        <v>109</v>
      </c>
      <c r="I19" s="1735">
        <v>49</v>
      </c>
      <c r="J19" s="1738">
        <v>55</v>
      </c>
      <c r="K19" s="1739">
        <v>149</v>
      </c>
      <c r="L19" s="1739">
        <v>108</v>
      </c>
    </row>
    <row r="20" spans="1:12" ht="13.4" customHeight="1" x14ac:dyDescent="0.25">
      <c r="A20" s="1742" t="s">
        <v>764</v>
      </c>
      <c r="B20" s="1733">
        <v>113</v>
      </c>
      <c r="C20" s="1734">
        <v>108</v>
      </c>
      <c r="D20" s="1735">
        <v>68</v>
      </c>
      <c r="E20" s="1735">
        <v>66</v>
      </c>
      <c r="F20" s="1737">
        <v>55</v>
      </c>
      <c r="G20" s="1734">
        <v>43</v>
      </c>
      <c r="H20" s="1735">
        <v>39</v>
      </c>
      <c r="I20" s="1735">
        <v>32</v>
      </c>
      <c r="J20" s="1738">
        <v>36</v>
      </c>
      <c r="K20" s="1739">
        <v>108</v>
      </c>
      <c r="L20" s="1739">
        <v>43</v>
      </c>
    </row>
    <row r="21" spans="1:12" ht="13.4" customHeight="1" x14ac:dyDescent="0.25">
      <c r="A21" s="1743" t="s">
        <v>765</v>
      </c>
      <c r="B21" s="1733">
        <v>6597</v>
      </c>
      <c r="C21" s="1734">
        <v>6629</v>
      </c>
      <c r="D21" s="1735">
        <v>6094</v>
      </c>
      <c r="E21" s="1735">
        <v>5931</v>
      </c>
      <c r="F21" s="1737">
        <v>5668</v>
      </c>
      <c r="G21" s="1734">
        <v>5499</v>
      </c>
      <c r="H21" s="1735">
        <v>5295</v>
      </c>
      <c r="I21" s="1735">
        <v>5375</v>
      </c>
      <c r="J21" s="1738">
        <v>5583</v>
      </c>
      <c r="K21" s="1739">
        <v>6629</v>
      </c>
      <c r="L21" s="1739">
        <v>5499</v>
      </c>
    </row>
    <row r="22" spans="1:12" ht="13.4" customHeight="1" x14ac:dyDescent="0.25">
      <c r="A22" s="1744"/>
      <c r="B22" s="1745"/>
      <c r="C22" s="1683"/>
      <c r="D22" s="1684"/>
      <c r="E22" s="1684"/>
      <c r="F22" s="1685"/>
      <c r="G22" s="1683"/>
      <c r="H22" s="1684"/>
      <c r="I22" s="1684"/>
      <c r="J22" s="1685"/>
      <c r="K22" s="1746"/>
      <c r="L22" s="1746"/>
    </row>
    <row r="23" spans="1:12" ht="13.4" customHeight="1" x14ac:dyDescent="0.25">
      <c r="A23" s="1747" t="s">
        <v>766</v>
      </c>
      <c r="B23" s="1748"/>
      <c r="C23" s="1749"/>
      <c r="D23" s="1690"/>
      <c r="E23" s="1690"/>
      <c r="F23" s="1692"/>
      <c r="G23" s="1749"/>
      <c r="H23" s="1690"/>
      <c r="I23" s="1690"/>
      <c r="J23" s="1750"/>
      <c r="K23" s="1751"/>
      <c r="L23" s="1751"/>
    </row>
    <row r="24" spans="1:12" ht="13.4" customHeight="1" x14ac:dyDescent="0.25">
      <c r="A24" s="1731" t="s">
        <v>709</v>
      </c>
      <c r="B24" s="1679">
        <v>2436</v>
      </c>
      <c r="C24" s="1512">
        <v>2453</v>
      </c>
      <c r="D24" s="1513">
        <v>2006</v>
      </c>
      <c r="E24" s="1513">
        <v>1933</v>
      </c>
      <c r="F24" s="1514">
        <v>1916</v>
      </c>
      <c r="G24" s="1512">
        <v>1888</v>
      </c>
      <c r="H24" s="1513">
        <v>1880</v>
      </c>
      <c r="I24" s="1513">
        <v>1918</v>
      </c>
      <c r="J24" s="1514">
        <v>2075</v>
      </c>
      <c r="K24" s="1752">
        <v>2453</v>
      </c>
      <c r="L24" s="1510">
        <v>1888</v>
      </c>
    </row>
    <row r="25" spans="1:12" ht="13.4" customHeight="1" x14ac:dyDescent="0.25">
      <c r="A25" s="1732" t="s">
        <v>707</v>
      </c>
      <c r="B25" s="1753">
        <v>1799</v>
      </c>
      <c r="C25" s="1734">
        <v>1865</v>
      </c>
      <c r="D25" s="1735">
        <v>1590</v>
      </c>
      <c r="E25" s="1735">
        <v>1551</v>
      </c>
      <c r="F25" s="1737">
        <v>1547</v>
      </c>
      <c r="G25" s="1734">
        <v>1528</v>
      </c>
      <c r="H25" s="1735">
        <v>1532</v>
      </c>
      <c r="I25" s="1735">
        <v>1595</v>
      </c>
      <c r="J25" s="1738">
        <v>1723</v>
      </c>
      <c r="K25" s="1739">
        <v>1865</v>
      </c>
      <c r="L25" s="1754">
        <v>1528</v>
      </c>
    </row>
    <row r="26" spans="1:12" ht="13.4" customHeight="1" x14ac:dyDescent="0.25">
      <c r="A26" s="1732" t="s">
        <v>767</v>
      </c>
      <c r="B26" s="1753">
        <v>637</v>
      </c>
      <c r="C26" s="1734">
        <v>588</v>
      </c>
      <c r="D26" s="1735">
        <v>416</v>
      </c>
      <c r="E26" s="1735">
        <v>382</v>
      </c>
      <c r="F26" s="1737">
        <v>369</v>
      </c>
      <c r="G26" s="1734">
        <v>360</v>
      </c>
      <c r="H26" s="1735">
        <v>348</v>
      </c>
      <c r="I26" s="1735">
        <v>323</v>
      </c>
      <c r="J26" s="1738">
        <v>352</v>
      </c>
      <c r="K26" s="1739">
        <v>588</v>
      </c>
      <c r="L26" s="1754">
        <v>360</v>
      </c>
    </row>
    <row r="27" spans="1:12" ht="13.4" customHeight="1" x14ac:dyDescent="0.25">
      <c r="A27" s="1741" t="s">
        <v>717</v>
      </c>
      <c r="B27" s="1753">
        <v>3811</v>
      </c>
      <c r="C27" s="1734">
        <v>3834</v>
      </c>
      <c r="D27" s="1735">
        <v>3806</v>
      </c>
      <c r="E27" s="1735">
        <v>3718</v>
      </c>
      <c r="F27" s="1737">
        <v>3528</v>
      </c>
      <c r="G27" s="1734">
        <v>3392</v>
      </c>
      <c r="H27" s="1735">
        <v>3209</v>
      </c>
      <c r="I27" s="1735">
        <v>3268</v>
      </c>
      <c r="J27" s="1738">
        <v>3271</v>
      </c>
      <c r="K27" s="1739">
        <v>3834</v>
      </c>
      <c r="L27" s="1754">
        <v>3392</v>
      </c>
    </row>
    <row r="28" spans="1:12" ht="13.4" customHeight="1" x14ac:dyDescent="0.25">
      <c r="A28" s="1755" t="s">
        <v>768</v>
      </c>
      <c r="B28" s="1753">
        <v>2832</v>
      </c>
      <c r="C28" s="1734">
        <v>2854</v>
      </c>
      <c r="D28" s="1735">
        <v>2872</v>
      </c>
      <c r="E28" s="1735">
        <v>2817</v>
      </c>
      <c r="F28" s="1737">
        <v>2681</v>
      </c>
      <c r="G28" s="1734">
        <v>2575</v>
      </c>
      <c r="H28" s="1735">
        <v>2459</v>
      </c>
      <c r="I28" s="1735">
        <v>2505</v>
      </c>
      <c r="J28" s="1738">
        <v>2514</v>
      </c>
      <c r="K28" s="1739">
        <v>2854</v>
      </c>
      <c r="L28" s="1754">
        <v>2575</v>
      </c>
    </row>
    <row r="29" spans="1:12" ht="13.4" customHeight="1" x14ac:dyDescent="0.25">
      <c r="A29" s="1756" t="s">
        <v>769</v>
      </c>
      <c r="B29" s="1757">
        <v>452</v>
      </c>
      <c r="C29" s="1734">
        <v>481</v>
      </c>
      <c r="D29" s="1735">
        <v>472</v>
      </c>
      <c r="E29" s="1735">
        <v>508</v>
      </c>
      <c r="F29" s="1737">
        <v>512</v>
      </c>
      <c r="G29" s="1734">
        <v>547</v>
      </c>
      <c r="H29" s="1735">
        <v>511</v>
      </c>
      <c r="I29" s="1735">
        <v>506</v>
      </c>
      <c r="J29" s="1738">
        <v>507</v>
      </c>
      <c r="K29" s="1739">
        <v>481</v>
      </c>
      <c r="L29" s="1754">
        <v>547</v>
      </c>
    </row>
    <row r="30" spans="1:12" ht="13.4" customHeight="1" x14ac:dyDescent="0.25">
      <c r="A30" s="1756" t="s">
        <v>770</v>
      </c>
      <c r="B30" s="1757">
        <v>635</v>
      </c>
      <c r="C30" s="1734">
        <v>622</v>
      </c>
      <c r="D30" s="1735">
        <v>651</v>
      </c>
      <c r="E30" s="1735">
        <v>633</v>
      </c>
      <c r="F30" s="1737">
        <v>595</v>
      </c>
      <c r="G30" s="1734">
        <v>576</v>
      </c>
      <c r="H30" s="1735">
        <v>523</v>
      </c>
      <c r="I30" s="1735">
        <v>507</v>
      </c>
      <c r="J30" s="1738">
        <v>494</v>
      </c>
      <c r="K30" s="1739">
        <v>622</v>
      </c>
      <c r="L30" s="1754">
        <v>576</v>
      </c>
    </row>
    <row r="31" spans="1:12" ht="13.4" customHeight="1" x14ac:dyDescent="0.25">
      <c r="A31" s="1756" t="s">
        <v>771</v>
      </c>
      <c r="B31" s="1757">
        <v>637</v>
      </c>
      <c r="C31" s="1734">
        <v>667</v>
      </c>
      <c r="D31" s="1735">
        <v>662</v>
      </c>
      <c r="E31" s="1735">
        <v>665</v>
      </c>
      <c r="F31" s="1737">
        <v>640</v>
      </c>
      <c r="G31" s="1734">
        <v>631</v>
      </c>
      <c r="H31" s="1735">
        <v>596</v>
      </c>
      <c r="I31" s="1735">
        <v>589</v>
      </c>
      <c r="J31" s="1738">
        <v>574</v>
      </c>
      <c r="K31" s="1739">
        <v>667</v>
      </c>
      <c r="L31" s="1754">
        <v>631</v>
      </c>
    </row>
    <row r="32" spans="1:12" ht="13.4" customHeight="1" x14ac:dyDescent="0.25">
      <c r="A32" s="1756" t="s">
        <v>713</v>
      </c>
      <c r="B32" s="1757">
        <v>614</v>
      </c>
      <c r="C32" s="1734">
        <v>635</v>
      </c>
      <c r="D32" s="1735">
        <v>637</v>
      </c>
      <c r="E32" s="1735">
        <v>630</v>
      </c>
      <c r="F32" s="1737">
        <v>579</v>
      </c>
      <c r="G32" s="1734">
        <v>490</v>
      </c>
      <c r="H32" s="1735">
        <v>474</v>
      </c>
      <c r="I32" s="1735">
        <v>522</v>
      </c>
      <c r="J32" s="1738">
        <v>563</v>
      </c>
      <c r="K32" s="1739">
        <v>635</v>
      </c>
      <c r="L32" s="1754">
        <v>490</v>
      </c>
    </row>
    <row r="33" spans="1:12" ht="13.4" customHeight="1" x14ac:dyDescent="0.25">
      <c r="A33" s="1756" t="s">
        <v>772</v>
      </c>
      <c r="B33" s="1757">
        <v>398</v>
      </c>
      <c r="C33" s="1734">
        <v>350</v>
      </c>
      <c r="D33" s="1735">
        <v>352</v>
      </c>
      <c r="E33" s="1735">
        <v>292</v>
      </c>
      <c r="F33" s="1737">
        <v>264</v>
      </c>
      <c r="G33" s="1734">
        <v>247</v>
      </c>
      <c r="H33" s="1735">
        <v>277</v>
      </c>
      <c r="I33" s="1735">
        <v>298</v>
      </c>
      <c r="J33" s="1738">
        <v>299</v>
      </c>
      <c r="K33" s="1739">
        <v>350</v>
      </c>
      <c r="L33" s="1754">
        <v>247</v>
      </c>
    </row>
    <row r="34" spans="1:12" ht="13.4" customHeight="1" x14ac:dyDescent="0.25">
      <c r="A34" s="1756" t="s">
        <v>773</v>
      </c>
      <c r="B34" s="1757">
        <v>96</v>
      </c>
      <c r="C34" s="1734">
        <v>99</v>
      </c>
      <c r="D34" s="1735">
        <v>98</v>
      </c>
      <c r="E34" s="1735">
        <v>89</v>
      </c>
      <c r="F34" s="1737">
        <v>91</v>
      </c>
      <c r="G34" s="1734">
        <v>84</v>
      </c>
      <c r="H34" s="1735">
        <v>78</v>
      </c>
      <c r="I34" s="1735">
        <v>83</v>
      </c>
      <c r="J34" s="1738">
        <v>77</v>
      </c>
      <c r="K34" s="1739">
        <v>99</v>
      </c>
      <c r="L34" s="1754">
        <v>84</v>
      </c>
    </row>
    <row r="35" spans="1:12" ht="13.4" customHeight="1" x14ac:dyDescent="0.25">
      <c r="A35" s="1755" t="s">
        <v>774</v>
      </c>
      <c r="B35" s="1753">
        <v>979</v>
      </c>
      <c r="C35" s="1734">
        <v>980</v>
      </c>
      <c r="D35" s="1735">
        <v>934</v>
      </c>
      <c r="E35" s="1735">
        <v>901</v>
      </c>
      <c r="F35" s="1737">
        <v>847</v>
      </c>
      <c r="G35" s="1734">
        <v>817</v>
      </c>
      <c r="H35" s="1735">
        <v>750</v>
      </c>
      <c r="I35" s="1735">
        <v>763</v>
      </c>
      <c r="J35" s="1738">
        <v>757</v>
      </c>
      <c r="K35" s="1739">
        <v>980</v>
      </c>
      <c r="L35" s="1754">
        <v>817</v>
      </c>
    </row>
    <row r="36" spans="1:12" ht="13.4" customHeight="1" x14ac:dyDescent="0.25">
      <c r="A36" s="1756" t="s">
        <v>769</v>
      </c>
      <c r="B36" s="1757">
        <v>84</v>
      </c>
      <c r="C36" s="1734">
        <v>88</v>
      </c>
      <c r="D36" s="1735">
        <v>86</v>
      </c>
      <c r="E36" s="1735">
        <v>90</v>
      </c>
      <c r="F36" s="1737">
        <v>84</v>
      </c>
      <c r="G36" s="1734">
        <v>83</v>
      </c>
      <c r="H36" s="1735">
        <v>81</v>
      </c>
      <c r="I36" s="1735">
        <v>74</v>
      </c>
      <c r="J36" s="1738">
        <v>71</v>
      </c>
      <c r="K36" s="1739">
        <v>88</v>
      </c>
      <c r="L36" s="1754">
        <v>83</v>
      </c>
    </row>
    <row r="37" spans="1:12" ht="13.4" customHeight="1" x14ac:dyDescent="0.25">
      <c r="A37" s="1756" t="s">
        <v>770</v>
      </c>
      <c r="B37" s="1757">
        <v>252</v>
      </c>
      <c r="C37" s="1734">
        <v>264</v>
      </c>
      <c r="D37" s="1735">
        <v>251</v>
      </c>
      <c r="E37" s="1735">
        <v>219</v>
      </c>
      <c r="F37" s="1737">
        <v>206</v>
      </c>
      <c r="G37" s="1734">
        <v>221</v>
      </c>
      <c r="H37" s="1735">
        <v>190</v>
      </c>
      <c r="I37" s="1735">
        <v>218</v>
      </c>
      <c r="J37" s="1738">
        <v>209</v>
      </c>
      <c r="K37" s="1739">
        <v>264</v>
      </c>
      <c r="L37" s="1754">
        <v>221</v>
      </c>
    </row>
    <row r="38" spans="1:12" ht="13.4" customHeight="1" x14ac:dyDescent="0.25">
      <c r="A38" s="1756" t="s">
        <v>771</v>
      </c>
      <c r="B38" s="1757">
        <v>245</v>
      </c>
      <c r="C38" s="1734">
        <v>240</v>
      </c>
      <c r="D38" s="1735">
        <v>226</v>
      </c>
      <c r="E38" s="1735">
        <v>246</v>
      </c>
      <c r="F38" s="1737">
        <v>233</v>
      </c>
      <c r="G38" s="1734">
        <v>221</v>
      </c>
      <c r="H38" s="1735">
        <v>210</v>
      </c>
      <c r="I38" s="1735">
        <v>209</v>
      </c>
      <c r="J38" s="1738">
        <v>201</v>
      </c>
      <c r="K38" s="1739">
        <v>240</v>
      </c>
      <c r="L38" s="1754">
        <v>221</v>
      </c>
    </row>
    <row r="39" spans="1:12" ht="13.4" customHeight="1" x14ac:dyDescent="0.25">
      <c r="A39" s="1756" t="s">
        <v>713</v>
      </c>
      <c r="B39" s="1757">
        <v>242</v>
      </c>
      <c r="C39" s="1734">
        <v>238</v>
      </c>
      <c r="D39" s="1735">
        <v>227</v>
      </c>
      <c r="E39" s="1735">
        <v>221</v>
      </c>
      <c r="F39" s="1737">
        <v>205</v>
      </c>
      <c r="G39" s="1734">
        <v>176</v>
      </c>
      <c r="H39" s="1735">
        <v>156</v>
      </c>
      <c r="I39" s="1735">
        <v>149</v>
      </c>
      <c r="J39" s="1738">
        <v>157</v>
      </c>
      <c r="K39" s="1739">
        <v>238</v>
      </c>
      <c r="L39" s="1754">
        <v>176</v>
      </c>
    </row>
    <row r="40" spans="1:12" ht="13.4" customHeight="1" x14ac:dyDescent="0.25">
      <c r="A40" s="1756" t="s">
        <v>772</v>
      </c>
      <c r="B40" s="1757">
        <v>85</v>
      </c>
      <c r="C40" s="1734">
        <v>76</v>
      </c>
      <c r="D40" s="1735">
        <v>68</v>
      </c>
      <c r="E40" s="1735">
        <v>58</v>
      </c>
      <c r="F40" s="1737">
        <v>53</v>
      </c>
      <c r="G40" s="1734">
        <v>53</v>
      </c>
      <c r="H40" s="1735">
        <v>54</v>
      </c>
      <c r="I40" s="1735">
        <v>57</v>
      </c>
      <c r="J40" s="1738">
        <v>52</v>
      </c>
      <c r="K40" s="1739">
        <v>76</v>
      </c>
      <c r="L40" s="1754">
        <v>53</v>
      </c>
    </row>
    <row r="41" spans="1:12" ht="13.4" customHeight="1" x14ac:dyDescent="0.25">
      <c r="A41" s="1756" t="s">
        <v>775</v>
      </c>
      <c r="B41" s="1757">
        <v>71</v>
      </c>
      <c r="C41" s="1734">
        <v>74</v>
      </c>
      <c r="D41" s="1735">
        <v>76</v>
      </c>
      <c r="E41" s="1735">
        <v>67</v>
      </c>
      <c r="F41" s="1737">
        <v>66</v>
      </c>
      <c r="G41" s="1734">
        <v>63</v>
      </c>
      <c r="H41" s="1735">
        <v>59</v>
      </c>
      <c r="I41" s="1735">
        <v>56</v>
      </c>
      <c r="J41" s="1738">
        <v>67</v>
      </c>
      <c r="K41" s="1739">
        <v>74</v>
      </c>
      <c r="L41" s="1754">
        <v>63</v>
      </c>
    </row>
    <row r="42" spans="1:12" ht="13.4" customHeight="1" x14ac:dyDescent="0.25">
      <c r="A42" s="1741" t="s">
        <v>718</v>
      </c>
      <c r="B42" s="1753">
        <v>38</v>
      </c>
      <c r="C42" s="1734">
        <v>33</v>
      </c>
      <c r="D42" s="1735">
        <v>28</v>
      </c>
      <c r="E42" s="1735">
        <v>27</v>
      </c>
      <c r="F42" s="1737">
        <v>25</v>
      </c>
      <c r="G42" s="1734">
        <v>24</v>
      </c>
      <c r="H42" s="1735">
        <v>23</v>
      </c>
      <c r="I42" s="1735">
        <v>20</v>
      </c>
      <c r="J42" s="1738">
        <v>20</v>
      </c>
      <c r="K42" s="1739">
        <v>33</v>
      </c>
      <c r="L42" s="1754">
        <v>24</v>
      </c>
    </row>
    <row r="43" spans="1:12" ht="13.4" customHeight="1" x14ac:dyDescent="0.25">
      <c r="A43" s="1741" t="s">
        <v>722</v>
      </c>
      <c r="B43" s="1753">
        <v>306</v>
      </c>
      <c r="C43" s="1734">
        <v>303</v>
      </c>
      <c r="D43" s="1735">
        <v>248</v>
      </c>
      <c r="E43" s="1735">
        <v>247</v>
      </c>
      <c r="F43" s="1737">
        <v>193</v>
      </c>
      <c r="G43" s="1734">
        <v>191</v>
      </c>
      <c r="H43" s="1735">
        <v>178</v>
      </c>
      <c r="I43" s="1735">
        <v>169</v>
      </c>
      <c r="J43" s="1738">
        <v>217</v>
      </c>
      <c r="K43" s="1739">
        <v>303</v>
      </c>
      <c r="L43" s="1754">
        <v>191</v>
      </c>
    </row>
    <row r="44" spans="1:12" ht="13.4" customHeight="1" x14ac:dyDescent="0.25">
      <c r="A44" s="1741" t="s">
        <v>538</v>
      </c>
      <c r="B44" s="1753">
        <v>6</v>
      </c>
      <c r="C44" s="1734">
        <v>6</v>
      </c>
      <c r="D44" s="1735">
        <v>6</v>
      </c>
      <c r="E44" s="1735">
        <v>6</v>
      </c>
      <c r="F44" s="1737">
        <v>6</v>
      </c>
      <c r="G44" s="1734">
        <v>4</v>
      </c>
      <c r="H44" s="1735">
        <v>5</v>
      </c>
      <c r="I44" s="1735">
        <v>0</v>
      </c>
      <c r="J44" s="1738">
        <v>0</v>
      </c>
      <c r="K44" s="1739">
        <v>6</v>
      </c>
      <c r="L44" s="1754">
        <v>4</v>
      </c>
    </row>
    <row r="45" spans="1:12" ht="13.4" customHeight="1" x14ac:dyDescent="0.25">
      <c r="A45" s="1743" t="s">
        <v>776</v>
      </c>
      <c r="B45" s="1753">
        <v>6597</v>
      </c>
      <c r="C45" s="1734">
        <v>6629</v>
      </c>
      <c r="D45" s="1735">
        <v>6094</v>
      </c>
      <c r="E45" s="1735">
        <v>5931</v>
      </c>
      <c r="F45" s="1737">
        <v>5668</v>
      </c>
      <c r="G45" s="1734">
        <v>5499</v>
      </c>
      <c r="H45" s="1735">
        <v>5295</v>
      </c>
      <c r="I45" s="1735">
        <v>5375</v>
      </c>
      <c r="J45" s="1738">
        <v>5583</v>
      </c>
      <c r="K45" s="1739">
        <v>6629</v>
      </c>
      <c r="L45" s="1739">
        <v>5499</v>
      </c>
    </row>
    <row r="46" spans="1:12" ht="13.4" customHeight="1" x14ac:dyDescent="0.25">
      <c r="A46" s="1681"/>
      <c r="B46" s="1708"/>
      <c r="C46" s="1683"/>
      <c r="D46" s="1684"/>
      <c r="E46" s="1684"/>
      <c r="F46" s="1685"/>
      <c r="G46" s="1683"/>
      <c r="H46" s="1684"/>
      <c r="I46" s="1684"/>
      <c r="J46" s="1685"/>
      <c r="K46" s="1746"/>
      <c r="L46" s="1746"/>
    </row>
    <row r="47" spans="1:12" ht="13.4" customHeight="1" x14ac:dyDescent="0.25">
      <c r="A47" s="1747" t="s">
        <v>777</v>
      </c>
      <c r="B47" s="1748"/>
      <c r="C47" s="1749"/>
      <c r="D47" s="1690"/>
      <c r="E47" s="1690"/>
      <c r="F47" s="1692"/>
      <c r="G47" s="1749"/>
      <c r="H47" s="1690"/>
      <c r="I47" s="1690"/>
      <c r="J47" s="1750"/>
      <c r="K47" s="1751"/>
      <c r="L47" s="1758"/>
    </row>
    <row r="48" spans="1:12" ht="13.4" customHeight="1" x14ac:dyDescent="0.25">
      <c r="A48" s="1731" t="s">
        <v>753</v>
      </c>
      <c r="B48" s="1710">
        <v>1904</v>
      </c>
      <c r="C48" s="1512">
        <v>1881</v>
      </c>
      <c r="D48" s="1513">
        <v>1820</v>
      </c>
      <c r="E48" s="1513">
        <v>1751</v>
      </c>
      <c r="F48" s="1759">
        <v>1654</v>
      </c>
      <c r="G48" s="1512">
        <v>1635</v>
      </c>
      <c r="H48" s="1513">
        <v>1557</v>
      </c>
      <c r="I48" s="1513">
        <v>1604</v>
      </c>
      <c r="J48" s="1514">
        <v>1623</v>
      </c>
      <c r="K48" s="1752">
        <v>1881</v>
      </c>
      <c r="L48" s="1752">
        <v>1635</v>
      </c>
    </row>
    <row r="49" spans="1:12" ht="13.4" customHeight="1" x14ac:dyDescent="0.25">
      <c r="A49" s="1732" t="s">
        <v>323</v>
      </c>
      <c r="B49" s="1760">
        <v>533</v>
      </c>
      <c r="C49" s="1734">
        <v>498</v>
      </c>
      <c r="D49" s="1735">
        <v>483</v>
      </c>
      <c r="E49" s="1735">
        <v>455</v>
      </c>
      <c r="F49" s="1737">
        <v>428</v>
      </c>
      <c r="G49" s="1734">
        <v>406</v>
      </c>
      <c r="H49" s="1735">
        <v>375</v>
      </c>
      <c r="I49" s="1735">
        <v>393</v>
      </c>
      <c r="J49" s="1738">
        <v>395</v>
      </c>
      <c r="K49" s="1739">
        <v>498</v>
      </c>
      <c r="L49" s="1739">
        <v>406</v>
      </c>
    </row>
    <row r="50" spans="1:12" ht="13.4" customHeight="1" x14ac:dyDescent="0.25">
      <c r="A50" s="1732" t="s">
        <v>361</v>
      </c>
      <c r="B50" s="1760">
        <v>623</v>
      </c>
      <c r="C50" s="1734">
        <v>664</v>
      </c>
      <c r="D50" s="1735">
        <v>632</v>
      </c>
      <c r="E50" s="1735">
        <v>608</v>
      </c>
      <c r="F50" s="1737">
        <v>563</v>
      </c>
      <c r="G50" s="1734">
        <v>551</v>
      </c>
      <c r="H50" s="1735">
        <v>559</v>
      </c>
      <c r="I50" s="1735">
        <v>566</v>
      </c>
      <c r="J50" s="1738">
        <v>574</v>
      </c>
      <c r="K50" s="1739">
        <v>664</v>
      </c>
      <c r="L50" s="1739">
        <v>551</v>
      </c>
    </row>
    <row r="51" spans="1:12" ht="13.4" customHeight="1" x14ac:dyDescent="0.25">
      <c r="A51" s="1732" t="s">
        <v>362</v>
      </c>
      <c r="B51" s="1760">
        <v>0</v>
      </c>
      <c r="C51" s="1734">
        <v>0</v>
      </c>
      <c r="D51" s="1735">
        <v>0</v>
      </c>
      <c r="E51" s="1735">
        <v>0</v>
      </c>
      <c r="F51" s="1737">
        <v>0</v>
      </c>
      <c r="G51" s="1734">
        <v>0</v>
      </c>
      <c r="H51" s="1735">
        <v>0</v>
      </c>
      <c r="I51" s="1735">
        <v>0</v>
      </c>
      <c r="J51" s="1738">
        <v>0</v>
      </c>
      <c r="K51" s="1739">
        <v>0</v>
      </c>
      <c r="L51" s="1739">
        <v>0</v>
      </c>
    </row>
    <row r="52" spans="1:12" ht="13.4" customHeight="1" x14ac:dyDescent="0.25">
      <c r="A52" s="1732" t="s">
        <v>564</v>
      </c>
      <c r="B52" s="1760">
        <v>748</v>
      </c>
      <c r="C52" s="1734">
        <v>719</v>
      </c>
      <c r="D52" s="1735">
        <v>705</v>
      </c>
      <c r="E52" s="1735">
        <v>688</v>
      </c>
      <c r="F52" s="1737">
        <v>663</v>
      </c>
      <c r="G52" s="1734">
        <v>678</v>
      </c>
      <c r="H52" s="1735">
        <v>623</v>
      </c>
      <c r="I52" s="1735">
        <v>645</v>
      </c>
      <c r="J52" s="1738">
        <v>654</v>
      </c>
      <c r="K52" s="1739">
        <v>719</v>
      </c>
      <c r="L52" s="1739">
        <v>678</v>
      </c>
    </row>
    <row r="53" spans="1:12" ht="13.4" customHeight="1" x14ac:dyDescent="0.25">
      <c r="A53" s="1755"/>
      <c r="B53" s="1761"/>
      <c r="C53" s="1734"/>
      <c r="D53" s="1735"/>
      <c r="E53" s="1735"/>
      <c r="F53" s="1737"/>
      <c r="G53" s="1734"/>
      <c r="H53" s="1735"/>
      <c r="I53" s="1735"/>
      <c r="J53" s="1738"/>
      <c r="K53" s="1739"/>
      <c r="L53" s="1739"/>
    </row>
    <row r="54" spans="1:12" ht="13.4" customHeight="1" x14ac:dyDescent="0.25">
      <c r="A54" s="1741" t="s">
        <v>760</v>
      </c>
      <c r="B54" s="1761">
        <v>4424</v>
      </c>
      <c r="C54" s="1734">
        <v>4491</v>
      </c>
      <c r="D54" s="1735">
        <v>4073</v>
      </c>
      <c r="E54" s="1735">
        <v>3985</v>
      </c>
      <c r="F54" s="1737">
        <v>3859</v>
      </c>
      <c r="G54" s="1734">
        <v>3713</v>
      </c>
      <c r="H54" s="1735">
        <v>3590</v>
      </c>
      <c r="I54" s="1735">
        <v>3690</v>
      </c>
      <c r="J54" s="1738">
        <v>3869</v>
      </c>
      <c r="K54" s="1739">
        <v>4491</v>
      </c>
      <c r="L54" s="1739">
        <v>3713</v>
      </c>
    </row>
    <row r="55" spans="1:12" ht="13.4" customHeight="1" x14ac:dyDescent="0.25">
      <c r="A55" s="1732" t="s">
        <v>323</v>
      </c>
      <c r="B55" s="1760">
        <v>582</v>
      </c>
      <c r="C55" s="1734">
        <v>586</v>
      </c>
      <c r="D55" s="1735">
        <v>526</v>
      </c>
      <c r="E55" s="1735">
        <v>526</v>
      </c>
      <c r="F55" s="1737">
        <v>510</v>
      </c>
      <c r="G55" s="1734">
        <v>493</v>
      </c>
      <c r="H55" s="1735">
        <v>468</v>
      </c>
      <c r="I55" s="1735">
        <v>441</v>
      </c>
      <c r="J55" s="1738">
        <v>440</v>
      </c>
      <c r="K55" s="1739">
        <v>586</v>
      </c>
      <c r="L55" s="1739">
        <v>493</v>
      </c>
    </row>
    <row r="56" spans="1:12" ht="13.4" customHeight="1" x14ac:dyDescent="0.25">
      <c r="A56" s="1732" t="s">
        <v>361</v>
      </c>
      <c r="B56" s="1760">
        <v>1679</v>
      </c>
      <c r="C56" s="1734">
        <v>1750</v>
      </c>
      <c r="D56" s="1735">
        <v>1659</v>
      </c>
      <c r="E56" s="1735">
        <v>1659</v>
      </c>
      <c r="F56" s="1737">
        <v>1641</v>
      </c>
      <c r="G56" s="1734">
        <v>1586</v>
      </c>
      <c r="H56" s="1735">
        <v>1554</v>
      </c>
      <c r="I56" s="1735">
        <v>1605</v>
      </c>
      <c r="J56" s="1738">
        <v>1675</v>
      </c>
      <c r="K56" s="1739">
        <v>1750</v>
      </c>
      <c r="L56" s="1739">
        <v>1586</v>
      </c>
    </row>
    <row r="57" spans="1:12" ht="13.4" customHeight="1" x14ac:dyDescent="0.25">
      <c r="A57" s="1732" t="s">
        <v>362</v>
      </c>
      <c r="B57" s="1760">
        <v>1232</v>
      </c>
      <c r="C57" s="1734">
        <v>1237</v>
      </c>
      <c r="D57" s="1735">
        <v>1176</v>
      </c>
      <c r="E57" s="1735">
        <v>1135</v>
      </c>
      <c r="F57" s="1737">
        <v>1100</v>
      </c>
      <c r="G57" s="1734">
        <v>1083</v>
      </c>
      <c r="H57" s="1735">
        <v>1049</v>
      </c>
      <c r="I57" s="1735">
        <v>1107</v>
      </c>
      <c r="J57" s="1738">
        <v>1165</v>
      </c>
      <c r="K57" s="1739">
        <v>1237</v>
      </c>
      <c r="L57" s="1739">
        <v>1083</v>
      </c>
    </row>
    <row r="58" spans="1:12" ht="13.4" customHeight="1" x14ac:dyDescent="0.25">
      <c r="A58" s="1732" t="s">
        <v>564</v>
      </c>
      <c r="B58" s="1761">
        <v>931</v>
      </c>
      <c r="C58" s="1734">
        <v>918</v>
      </c>
      <c r="D58" s="1735">
        <v>712</v>
      </c>
      <c r="E58" s="1735">
        <v>665</v>
      </c>
      <c r="F58" s="1737">
        <v>608</v>
      </c>
      <c r="G58" s="1734">
        <v>551</v>
      </c>
      <c r="H58" s="1735">
        <v>519</v>
      </c>
      <c r="I58" s="1735">
        <v>537</v>
      </c>
      <c r="J58" s="1738">
        <v>589</v>
      </c>
      <c r="K58" s="1739">
        <v>918</v>
      </c>
      <c r="L58" s="1739">
        <v>551</v>
      </c>
    </row>
    <row r="59" spans="1:12" ht="13.4" customHeight="1" x14ac:dyDescent="0.25">
      <c r="A59" s="1755"/>
      <c r="B59" s="1761"/>
      <c r="C59" s="1734"/>
      <c r="D59" s="1735"/>
      <c r="E59" s="1735"/>
      <c r="F59" s="1737"/>
      <c r="G59" s="1734"/>
      <c r="H59" s="1735"/>
      <c r="I59" s="1735"/>
      <c r="J59" s="1738"/>
      <c r="K59" s="1739"/>
      <c r="L59" s="1739"/>
    </row>
    <row r="60" spans="1:12" ht="13.4" customHeight="1" x14ac:dyDescent="0.25">
      <c r="A60" s="1762" t="s">
        <v>778</v>
      </c>
      <c r="B60" s="1763">
        <v>6328</v>
      </c>
      <c r="C60" s="1764">
        <v>6372</v>
      </c>
      <c r="D60" s="1765">
        <v>5893</v>
      </c>
      <c r="E60" s="1765">
        <v>5736</v>
      </c>
      <c r="F60" s="1766">
        <v>5513</v>
      </c>
      <c r="G60" s="1764">
        <v>5348</v>
      </c>
      <c r="H60" s="1765">
        <v>5147</v>
      </c>
      <c r="I60" s="1765">
        <v>5294</v>
      </c>
      <c r="J60" s="1767">
        <v>5492</v>
      </c>
      <c r="K60" s="1768">
        <v>6372</v>
      </c>
      <c r="L60" s="1768">
        <v>5348</v>
      </c>
    </row>
    <row r="61" spans="1:12" ht="12" customHeight="1" x14ac:dyDescent="0.25">
      <c r="A61" s="1769"/>
      <c r="B61" s="1770"/>
      <c r="C61" s="1770"/>
      <c r="D61" s="1770"/>
      <c r="E61" s="1770"/>
      <c r="F61" s="1770"/>
      <c r="G61" s="1770"/>
      <c r="H61" s="1770"/>
      <c r="I61" s="1770"/>
      <c r="J61" s="1770"/>
      <c r="K61" s="1770"/>
      <c r="L61" s="1770"/>
    </row>
    <row r="62" spans="1:12" ht="12" customHeight="1" x14ac:dyDescent="0.25">
      <c r="A62" s="2736" t="s">
        <v>779</v>
      </c>
      <c r="B62" s="2737" t="s">
        <v>15</v>
      </c>
      <c r="C62" s="2737" t="s">
        <v>15</v>
      </c>
      <c r="D62" s="2737" t="s">
        <v>15</v>
      </c>
      <c r="E62" s="2737" t="s">
        <v>15</v>
      </c>
      <c r="F62" s="2737" t="s">
        <v>15</v>
      </c>
      <c r="G62" s="2737" t="s">
        <v>15</v>
      </c>
      <c r="H62" s="2737" t="s">
        <v>15</v>
      </c>
      <c r="I62" s="2737" t="s">
        <v>15</v>
      </c>
      <c r="J62" s="2737" t="s">
        <v>15</v>
      </c>
      <c r="K62" s="2737" t="s">
        <v>15</v>
      </c>
      <c r="L62" s="2737" t="s">
        <v>15</v>
      </c>
    </row>
    <row r="63" spans="1:12" ht="12" customHeight="1" x14ac:dyDescent="0.25">
      <c r="A63" s="2736" t="s">
        <v>780</v>
      </c>
      <c r="B63" s="2737" t="s">
        <v>15</v>
      </c>
      <c r="C63" s="2737" t="s">
        <v>15</v>
      </c>
      <c r="D63" s="2737" t="s">
        <v>15</v>
      </c>
      <c r="E63" s="2737" t="s">
        <v>15</v>
      </c>
      <c r="F63" s="2737" t="s">
        <v>15</v>
      </c>
      <c r="G63" s="2737" t="s">
        <v>15</v>
      </c>
      <c r="H63" s="2737" t="s">
        <v>15</v>
      </c>
      <c r="I63" s="2737" t="s">
        <v>15</v>
      </c>
      <c r="J63" s="2737" t="s">
        <v>15</v>
      </c>
      <c r="K63" s="2737" t="s">
        <v>15</v>
      </c>
      <c r="L63" s="2737" t="s">
        <v>15</v>
      </c>
    </row>
    <row r="64" spans="1:12" ht="12" customHeight="1" x14ac:dyDescent="0.25">
      <c r="A64" s="2736" t="s">
        <v>781</v>
      </c>
      <c r="B64" s="2737" t="s">
        <v>15</v>
      </c>
      <c r="C64" s="2737" t="s">
        <v>15</v>
      </c>
      <c r="D64" s="2737" t="s">
        <v>15</v>
      </c>
      <c r="E64" s="2737" t="s">
        <v>15</v>
      </c>
      <c r="F64" s="2737" t="s">
        <v>15</v>
      </c>
      <c r="G64" s="2737" t="s">
        <v>15</v>
      </c>
      <c r="H64" s="2737" t="s">
        <v>15</v>
      </c>
      <c r="I64" s="2737" t="s">
        <v>15</v>
      </c>
      <c r="J64" s="2737" t="s">
        <v>15</v>
      </c>
      <c r="K64" s="2737" t="s">
        <v>15</v>
      </c>
      <c r="L64" s="2737" t="s">
        <v>15</v>
      </c>
    </row>
    <row r="65" spans="1:12" ht="12" customHeight="1" x14ac:dyDescent="0.25">
      <c r="A65" s="2736" t="s">
        <v>782</v>
      </c>
      <c r="B65" s="2737" t="s">
        <v>15</v>
      </c>
      <c r="C65" s="2737" t="s">
        <v>15</v>
      </c>
      <c r="D65" s="2737" t="s">
        <v>15</v>
      </c>
      <c r="E65" s="2737" t="s">
        <v>15</v>
      </c>
      <c r="F65" s="2737" t="s">
        <v>15</v>
      </c>
      <c r="G65" s="2737" t="s">
        <v>15</v>
      </c>
      <c r="H65" s="2737" t="s">
        <v>15</v>
      </c>
      <c r="I65" s="2737" t="s">
        <v>15</v>
      </c>
      <c r="J65" s="2737" t="s">
        <v>15</v>
      </c>
      <c r="K65" s="2737" t="s">
        <v>15</v>
      </c>
      <c r="L65" s="2737" t="s">
        <v>15</v>
      </c>
    </row>
    <row r="66" spans="1:12" ht="12" customHeight="1" x14ac:dyDescent="0.25">
      <c r="A66" s="2736" t="s">
        <v>783</v>
      </c>
      <c r="B66" s="2737" t="s">
        <v>15</v>
      </c>
      <c r="C66" s="2737" t="s">
        <v>15</v>
      </c>
      <c r="D66" s="2737" t="s">
        <v>15</v>
      </c>
      <c r="E66" s="2737" t="s">
        <v>15</v>
      </c>
      <c r="F66" s="2737" t="s">
        <v>15</v>
      </c>
      <c r="G66" s="2737" t="s">
        <v>15</v>
      </c>
      <c r="H66" s="2737" t="s">
        <v>15</v>
      </c>
      <c r="I66" s="2737" t="s">
        <v>15</v>
      </c>
      <c r="J66" s="2737" t="s">
        <v>15</v>
      </c>
      <c r="K66" s="2737" t="s">
        <v>15</v>
      </c>
      <c r="L66" s="2737" t="s">
        <v>15</v>
      </c>
    </row>
    <row r="67" spans="1:12" ht="10.4" customHeight="1" x14ac:dyDescent="0.25">
      <c r="A67" s="2736" t="s">
        <v>784</v>
      </c>
      <c r="B67" s="2737" t="s">
        <v>15</v>
      </c>
      <c r="C67" s="2737" t="s">
        <v>15</v>
      </c>
      <c r="D67" s="2737" t="s">
        <v>15</v>
      </c>
      <c r="E67" s="2737" t="s">
        <v>15</v>
      </c>
      <c r="F67" s="2737" t="s">
        <v>15</v>
      </c>
      <c r="G67" s="2737" t="s">
        <v>15</v>
      </c>
      <c r="H67" s="2737" t="s">
        <v>15</v>
      </c>
      <c r="I67" s="2737" t="s">
        <v>15</v>
      </c>
      <c r="J67" s="2737" t="s">
        <v>15</v>
      </c>
      <c r="K67" s="2737" t="s">
        <v>15</v>
      </c>
      <c r="L67" s="2737" t="s">
        <v>15</v>
      </c>
    </row>
    <row r="68" spans="1:12" ht="10.4" customHeight="1" x14ac:dyDescent="0.25">
      <c r="A68" s="2736" t="s">
        <v>785</v>
      </c>
      <c r="B68" s="2737" t="s">
        <v>15</v>
      </c>
      <c r="C68" s="2737" t="s">
        <v>15</v>
      </c>
      <c r="D68" s="2737" t="s">
        <v>15</v>
      </c>
      <c r="E68" s="2737" t="s">
        <v>15</v>
      </c>
      <c r="F68" s="2737" t="s">
        <v>15</v>
      </c>
      <c r="G68" s="2737" t="s">
        <v>15</v>
      </c>
      <c r="H68" s="2737" t="s">
        <v>15</v>
      </c>
      <c r="I68" s="2737" t="s">
        <v>15</v>
      </c>
      <c r="J68" s="2737" t="s">
        <v>15</v>
      </c>
      <c r="K68" s="2737" t="s">
        <v>15</v>
      </c>
      <c r="L68" s="2737" t="s">
        <v>15</v>
      </c>
    </row>
    <row r="69" spans="1:12" ht="10.4" customHeight="1" x14ac:dyDescent="0.25">
      <c r="A69" s="1771"/>
      <c r="B69" s="1772"/>
      <c r="C69" s="2743"/>
      <c r="D69" s="2743" t="s">
        <v>15</v>
      </c>
      <c r="E69" s="2743" t="s">
        <v>15</v>
      </c>
      <c r="F69" s="2743" t="s">
        <v>15</v>
      </c>
      <c r="G69" s="2743" t="s">
        <v>15</v>
      </c>
      <c r="H69" s="2743" t="s">
        <v>15</v>
      </c>
      <c r="I69" s="2743" t="s">
        <v>15</v>
      </c>
      <c r="J69" s="2743" t="s">
        <v>15</v>
      </c>
      <c r="K69" s="2743" t="s">
        <v>15</v>
      </c>
      <c r="L69" s="2743" t="s">
        <v>15</v>
      </c>
    </row>
    <row r="70" spans="1:12" ht="10.4" customHeight="1" x14ac:dyDescent="0.25">
      <c r="A70" s="2743"/>
      <c r="B70" s="2743" t="s">
        <v>15</v>
      </c>
      <c r="C70" s="2743" t="s">
        <v>15</v>
      </c>
      <c r="D70" s="2743" t="s">
        <v>15</v>
      </c>
      <c r="E70" s="2743" t="s">
        <v>15</v>
      </c>
      <c r="F70" s="2743" t="s">
        <v>15</v>
      </c>
      <c r="G70" s="2743" t="s">
        <v>15</v>
      </c>
      <c r="H70" s="2743" t="s">
        <v>15</v>
      </c>
      <c r="I70" s="2743" t="s">
        <v>15</v>
      </c>
      <c r="J70" s="2743" t="s">
        <v>15</v>
      </c>
      <c r="K70" s="2743" t="s">
        <v>15</v>
      </c>
      <c r="L70" s="2743" t="s">
        <v>15</v>
      </c>
    </row>
    <row r="71" spans="1:12" ht="10.4" customHeight="1" x14ac:dyDescent="0.25">
      <c r="A71" s="2743"/>
      <c r="B71" s="2743" t="s">
        <v>15</v>
      </c>
      <c r="C71" s="2743" t="s">
        <v>15</v>
      </c>
      <c r="D71" s="2743" t="s">
        <v>15</v>
      </c>
      <c r="E71" s="2743" t="s">
        <v>15</v>
      </c>
      <c r="F71" s="2743" t="s">
        <v>15</v>
      </c>
      <c r="G71" s="2743" t="s">
        <v>15</v>
      </c>
      <c r="H71" s="2743" t="s">
        <v>15</v>
      </c>
      <c r="I71" s="2743" t="s">
        <v>15</v>
      </c>
      <c r="J71" s="2743" t="s">
        <v>15</v>
      </c>
      <c r="K71" s="2743" t="s">
        <v>15</v>
      </c>
      <c r="L71" s="2743" t="s">
        <v>15</v>
      </c>
    </row>
  </sheetData>
  <mergeCells count="14">
    <mergeCell ref="A70:L70"/>
    <mergeCell ref="A71:L71"/>
    <mergeCell ref="A64:L64"/>
    <mergeCell ref="A65:L65"/>
    <mergeCell ref="A66:L66"/>
    <mergeCell ref="A67:L67"/>
    <mergeCell ref="A68:L68"/>
    <mergeCell ref="C69:L69"/>
    <mergeCell ref="A63:L63"/>
    <mergeCell ref="A2:L2"/>
    <mergeCell ref="C3:F3"/>
    <mergeCell ref="G3:J3"/>
    <mergeCell ref="K3:L3"/>
    <mergeCell ref="A62:L62"/>
  </mergeCells>
  <hyperlinks>
    <hyperlink ref="A1" location="ToC!A2" display="Back to Table of Contents" xr:uid="{230E1000-5705-40C3-89F5-82534502ED46}"/>
  </hyperlinks>
  <pageMargins left="0.5" right="0.5" top="0.5" bottom="0.5" header="0.25" footer="0.25"/>
  <pageSetup scale="57" orientation="landscape" r:id="rId1"/>
  <headerFooter>
    <oddFooter>&amp;L&amp;G&amp;C&amp;"Scotia,Regular"&amp;9Supplementary Financial Information (SFI)&amp;R21&amp;"Scotia,Regular"&amp;7</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7466-BC07-48A9-B74F-D1F0C6EECE95}">
  <sheetPr>
    <pageSetUpPr fitToPage="1"/>
  </sheetPr>
  <dimension ref="A1:P37"/>
  <sheetViews>
    <sheetView showGridLines="0" zoomScaleNormal="100" workbookViewId="0">
      <selection activeCell="A2" sqref="A2:P2"/>
    </sheetView>
  </sheetViews>
  <sheetFormatPr defaultRowHeight="12.5" x14ac:dyDescent="0.25"/>
  <cols>
    <col min="1" max="1" width="30.7265625" style="22" customWidth="1"/>
    <col min="2" max="16" width="11.7265625" style="22" customWidth="1"/>
    <col min="17" max="16384" width="8.7265625" style="22"/>
  </cols>
  <sheetData>
    <row r="1" spans="1:16" ht="20" customHeight="1" x14ac:dyDescent="0.25">
      <c r="A1" s="21" t="s">
        <v>13</v>
      </c>
    </row>
    <row r="2" spans="1:16" ht="24.9" customHeight="1" x14ac:dyDescent="0.25">
      <c r="A2" s="2760" t="s">
        <v>786</v>
      </c>
      <c r="B2" s="2760" t="s">
        <v>15</v>
      </c>
      <c r="C2" s="2760" t="s">
        <v>15</v>
      </c>
      <c r="D2" s="2760" t="s">
        <v>15</v>
      </c>
      <c r="E2" s="2760" t="s">
        <v>15</v>
      </c>
      <c r="F2" s="2760" t="s">
        <v>15</v>
      </c>
      <c r="G2" s="2760" t="s">
        <v>15</v>
      </c>
      <c r="H2" s="2760" t="s">
        <v>15</v>
      </c>
      <c r="I2" s="2760" t="s">
        <v>15</v>
      </c>
      <c r="J2" s="2760" t="s">
        <v>15</v>
      </c>
      <c r="K2" s="2760" t="s">
        <v>15</v>
      </c>
      <c r="L2" s="2760" t="s">
        <v>15</v>
      </c>
      <c r="M2" s="2760" t="s">
        <v>15</v>
      </c>
      <c r="N2" s="2760" t="s">
        <v>15</v>
      </c>
      <c r="O2" s="2760" t="s">
        <v>15</v>
      </c>
      <c r="P2" s="2760" t="s">
        <v>15</v>
      </c>
    </row>
    <row r="3" spans="1:16" ht="20.149999999999999" customHeight="1" x14ac:dyDescent="0.25">
      <c r="A3" s="1773"/>
      <c r="B3" s="2761" t="s">
        <v>670</v>
      </c>
      <c r="C3" s="2762" t="s">
        <v>15</v>
      </c>
      <c r="D3" s="2763" t="s">
        <v>15</v>
      </c>
      <c r="E3" s="2764" t="s">
        <v>671</v>
      </c>
      <c r="F3" s="2765" t="s">
        <v>15</v>
      </c>
      <c r="G3" s="2766" t="s">
        <v>15</v>
      </c>
      <c r="H3" s="2764" t="s">
        <v>672</v>
      </c>
      <c r="I3" s="2765" t="s">
        <v>15</v>
      </c>
      <c r="J3" s="2766" t="s">
        <v>15</v>
      </c>
      <c r="K3" s="2764" t="s">
        <v>673</v>
      </c>
      <c r="L3" s="2765" t="s">
        <v>15</v>
      </c>
      <c r="M3" s="2766" t="s">
        <v>15</v>
      </c>
      <c r="N3" s="2764" t="s">
        <v>674</v>
      </c>
      <c r="O3" s="2765" t="s">
        <v>15</v>
      </c>
      <c r="P3" s="2765" t="s">
        <v>15</v>
      </c>
    </row>
    <row r="4" spans="1:16" ht="47.25" customHeight="1" x14ac:dyDescent="0.3">
      <c r="A4" s="1774"/>
      <c r="B4" s="1775"/>
      <c r="C4" s="1776" t="s">
        <v>787</v>
      </c>
      <c r="D4" s="1777"/>
      <c r="E4" s="1778"/>
      <c r="F4" s="1779" t="s">
        <v>788</v>
      </c>
      <c r="G4" s="1780"/>
      <c r="H4" s="1778"/>
      <c r="I4" s="1781" t="s">
        <v>788</v>
      </c>
      <c r="J4" s="1780"/>
      <c r="K4" s="1778"/>
      <c r="L4" s="1781" t="s">
        <v>788</v>
      </c>
      <c r="M4" s="1780"/>
      <c r="N4" s="1778"/>
      <c r="O4" s="1779" t="s">
        <v>788</v>
      </c>
      <c r="P4" s="1782"/>
    </row>
    <row r="5" spans="1:16" ht="20.149999999999999" customHeight="1" x14ac:dyDescent="0.25">
      <c r="A5" s="1783" t="s">
        <v>272</v>
      </c>
      <c r="B5" s="1531" t="s">
        <v>789</v>
      </c>
      <c r="C5" s="1784" t="s">
        <v>790</v>
      </c>
      <c r="D5" s="1785" t="s">
        <v>791</v>
      </c>
      <c r="E5" s="1533" t="s">
        <v>792</v>
      </c>
      <c r="F5" s="1786" t="s">
        <v>793</v>
      </c>
      <c r="G5" s="1534" t="s">
        <v>794</v>
      </c>
      <c r="H5" s="1533" t="s">
        <v>792</v>
      </c>
      <c r="I5" s="1787" t="s">
        <v>793</v>
      </c>
      <c r="J5" s="1534" t="s">
        <v>794</v>
      </c>
      <c r="K5" s="1533" t="s">
        <v>792</v>
      </c>
      <c r="L5" s="1787" t="s">
        <v>793</v>
      </c>
      <c r="M5" s="1534" t="s">
        <v>794</v>
      </c>
      <c r="N5" s="1533" t="s">
        <v>792</v>
      </c>
      <c r="O5" s="1786" t="s">
        <v>793</v>
      </c>
      <c r="P5" s="1788" t="s">
        <v>794</v>
      </c>
    </row>
    <row r="6" spans="1:16" ht="20.149999999999999" customHeight="1" x14ac:dyDescent="0.25">
      <c r="A6" s="1789" t="s">
        <v>323</v>
      </c>
      <c r="B6" s="1790">
        <v>2055</v>
      </c>
      <c r="C6" s="1791">
        <v>533</v>
      </c>
      <c r="D6" s="1792">
        <v>1522</v>
      </c>
      <c r="E6" s="1793">
        <v>1864</v>
      </c>
      <c r="F6" s="1794">
        <v>498</v>
      </c>
      <c r="G6" s="1795">
        <v>1366</v>
      </c>
      <c r="H6" s="1793">
        <v>1768</v>
      </c>
      <c r="I6" s="1794">
        <v>483</v>
      </c>
      <c r="J6" s="1795">
        <v>1285</v>
      </c>
      <c r="K6" s="1796">
        <v>1659</v>
      </c>
      <c r="L6" s="1797">
        <v>455</v>
      </c>
      <c r="M6" s="1798">
        <v>1204</v>
      </c>
      <c r="N6" s="1799">
        <v>1539</v>
      </c>
      <c r="O6" s="1800">
        <v>428</v>
      </c>
      <c r="P6" s="1801">
        <v>1111</v>
      </c>
    </row>
    <row r="7" spans="1:16" ht="20.149999999999999" customHeight="1" x14ac:dyDescent="0.25">
      <c r="A7" s="1802" t="s">
        <v>361</v>
      </c>
      <c r="B7" s="1803">
        <v>1180</v>
      </c>
      <c r="C7" s="1804">
        <v>623</v>
      </c>
      <c r="D7" s="1805">
        <v>557</v>
      </c>
      <c r="E7" s="1806">
        <v>1176</v>
      </c>
      <c r="F7" s="1807">
        <v>664</v>
      </c>
      <c r="G7" s="1808">
        <v>512</v>
      </c>
      <c r="H7" s="1806">
        <v>1079</v>
      </c>
      <c r="I7" s="1807">
        <v>632</v>
      </c>
      <c r="J7" s="1808">
        <v>447</v>
      </c>
      <c r="K7" s="1809">
        <v>1040</v>
      </c>
      <c r="L7" s="1810">
        <v>608</v>
      </c>
      <c r="M7" s="1811">
        <v>432</v>
      </c>
      <c r="N7" s="1812">
        <v>968</v>
      </c>
      <c r="O7" s="1813">
        <v>563</v>
      </c>
      <c r="P7" s="1814">
        <v>405</v>
      </c>
    </row>
    <row r="8" spans="1:16" ht="20.149999999999999" customHeight="1" x14ac:dyDescent="0.25">
      <c r="A8" s="1802" t="s">
        <v>795</v>
      </c>
      <c r="B8" s="1803">
        <v>0</v>
      </c>
      <c r="C8" s="1804">
        <v>0</v>
      </c>
      <c r="D8" s="1805">
        <v>0</v>
      </c>
      <c r="E8" s="1806">
        <v>0</v>
      </c>
      <c r="F8" s="1807">
        <v>0</v>
      </c>
      <c r="G8" s="1808">
        <v>0</v>
      </c>
      <c r="H8" s="1806">
        <v>0</v>
      </c>
      <c r="I8" s="1807">
        <v>0</v>
      </c>
      <c r="J8" s="1808">
        <v>0</v>
      </c>
      <c r="K8" s="1809">
        <v>0</v>
      </c>
      <c r="L8" s="1810">
        <v>0</v>
      </c>
      <c r="M8" s="1811">
        <v>0</v>
      </c>
      <c r="N8" s="1812">
        <v>0</v>
      </c>
      <c r="O8" s="1813">
        <v>0</v>
      </c>
      <c r="P8" s="1814">
        <v>0</v>
      </c>
    </row>
    <row r="9" spans="1:16" ht="20.149999999999999" customHeight="1" x14ac:dyDescent="0.25">
      <c r="A9" s="1815" t="s">
        <v>678</v>
      </c>
      <c r="B9" s="1803">
        <v>3235</v>
      </c>
      <c r="C9" s="1804">
        <v>1156</v>
      </c>
      <c r="D9" s="1805">
        <v>2079</v>
      </c>
      <c r="E9" s="1806">
        <v>3040</v>
      </c>
      <c r="F9" s="1807">
        <v>1162</v>
      </c>
      <c r="G9" s="1808">
        <v>1878</v>
      </c>
      <c r="H9" s="1806">
        <v>2847</v>
      </c>
      <c r="I9" s="1807">
        <v>1115</v>
      </c>
      <c r="J9" s="1808">
        <v>1732</v>
      </c>
      <c r="K9" s="1809">
        <v>2699</v>
      </c>
      <c r="L9" s="1810">
        <v>1063</v>
      </c>
      <c r="M9" s="1811">
        <v>1636</v>
      </c>
      <c r="N9" s="1812">
        <v>2507</v>
      </c>
      <c r="O9" s="1813">
        <v>991</v>
      </c>
      <c r="P9" s="1814">
        <v>1516</v>
      </c>
    </row>
    <row r="10" spans="1:16" ht="20.149999999999999" customHeight="1" x14ac:dyDescent="0.25">
      <c r="A10" s="1815"/>
      <c r="B10" s="1816"/>
      <c r="C10" s="1817"/>
      <c r="D10" s="1818"/>
      <c r="E10" s="1819"/>
      <c r="F10" s="1820"/>
      <c r="G10" s="1821"/>
      <c r="H10" s="1819"/>
      <c r="I10" s="1820"/>
      <c r="J10" s="1821"/>
      <c r="K10" s="1822"/>
      <c r="L10" s="1823"/>
      <c r="M10" s="1824"/>
      <c r="N10" s="1825"/>
      <c r="O10" s="1826"/>
      <c r="P10" s="1827"/>
    </row>
    <row r="11" spans="1:16" ht="20.149999999999999" customHeight="1" x14ac:dyDescent="0.25">
      <c r="A11" s="1802" t="s">
        <v>679</v>
      </c>
      <c r="B11" s="1816"/>
      <c r="C11" s="1817"/>
      <c r="D11" s="1818"/>
      <c r="E11" s="1819"/>
      <c r="F11" s="1820"/>
      <c r="G11" s="1821"/>
      <c r="H11" s="1819"/>
      <c r="I11" s="1820"/>
      <c r="J11" s="1821"/>
      <c r="K11" s="1822"/>
      <c r="L11" s="1823"/>
      <c r="M11" s="1824"/>
      <c r="N11" s="1825"/>
      <c r="O11" s="1826"/>
      <c r="P11" s="1827"/>
    </row>
    <row r="12" spans="1:16" ht="20.149999999999999" customHeight="1" x14ac:dyDescent="0.25">
      <c r="A12" s="1828" t="s">
        <v>680</v>
      </c>
      <c r="B12" s="1803">
        <v>201</v>
      </c>
      <c r="C12" s="1804">
        <v>58</v>
      </c>
      <c r="D12" s="1805">
        <v>143</v>
      </c>
      <c r="E12" s="1806">
        <v>118</v>
      </c>
      <c r="F12" s="1807">
        <v>48</v>
      </c>
      <c r="G12" s="1808">
        <v>70</v>
      </c>
      <c r="H12" s="1806">
        <v>117</v>
      </c>
      <c r="I12" s="1807">
        <v>40</v>
      </c>
      <c r="J12" s="1808">
        <v>77</v>
      </c>
      <c r="K12" s="1809">
        <v>120</v>
      </c>
      <c r="L12" s="1810">
        <v>20</v>
      </c>
      <c r="M12" s="1811">
        <v>100</v>
      </c>
      <c r="N12" s="1812">
        <v>126</v>
      </c>
      <c r="O12" s="1813">
        <v>17</v>
      </c>
      <c r="P12" s="1814">
        <v>109</v>
      </c>
    </row>
    <row r="13" spans="1:16" ht="20.149999999999999" customHeight="1" x14ac:dyDescent="0.25">
      <c r="A13" s="1828" t="s">
        <v>796</v>
      </c>
      <c r="B13" s="1803">
        <v>0</v>
      </c>
      <c r="C13" s="1804">
        <v>0</v>
      </c>
      <c r="D13" s="1805">
        <v>0</v>
      </c>
      <c r="E13" s="1806">
        <v>0</v>
      </c>
      <c r="F13" s="1807">
        <v>0</v>
      </c>
      <c r="G13" s="1808">
        <v>0</v>
      </c>
      <c r="H13" s="1806">
        <v>0</v>
      </c>
      <c r="I13" s="1807">
        <v>0</v>
      </c>
      <c r="J13" s="1808">
        <v>0</v>
      </c>
      <c r="K13" s="1809">
        <v>1</v>
      </c>
      <c r="L13" s="1810">
        <v>0</v>
      </c>
      <c r="M13" s="1811">
        <v>1</v>
      </c>
      <c r="N13" s="1812">
        <v>1</v>
      </c>
      <c r="O13" s="1813">
        <v>0</v>
      </c>
      <c r="P13" s="1814">
        <v>1</v>
      </c>
    </row>
    <row r="14" spans="1:16" ht="20.149999999999999" customHeight="1" x14ac:dyDescent="0.25">
      <c r="A14" s="1802" t="s">
        <v>682</v>
      </c>
      <c r="B14" s="1803">
        <v>455</v>
      </c>
      <c r="C14" s="1804">
        <v>198</v>
      </c>
      <c r="D14" s="1805">
        <v>257</v>
      </c>
      <c r="E14" s="1806">
        <v>456</v>
      </c>
      <c r="F14" s="1807">
        <v>202</v>
      </c>
      <c r="G14" s="1808">
        <v>254</v>
      </c>
      <c r="H14" s="1806">
        <v>464</v>
      </c>
      <c r="I14" s="1807">
        <v>203</v>
      </c>
      <c r="J14" s="1808">
        <v>261</v>
      </c>
      <c r="K14" s="1809">
        <v>458</v>
      </c>
      <c r="L14" s="1810">
        <v>217</v>
      </c>
      <c r="M14" s="1811">
        <v>241</v>
      </c>
      <c r="N14" s="1812">
        <v>487</v>
      </c>
      <c r="O14" s="1813">
        <v>215</v>
      </c>
      <c r="P14" s="1814">
        <v>272</v>
      </c>
    </row>
    <row r="15" spans="1:16" ht="20.149999999999999" customHeight="1" x14ac:dyDescent="0.25">
      <c r="A15" s="1802" t="s">
        <v>683</v>
      </c>
      <c r="B15" s="1803">
        <v>670</v>
      </c>
      <c r="C15" s="1804">
        <v>146</v>
      </c>
      <c r="D15" s="1805">
        <v>524</v>
      </c>
      <c r="E15" s="1806">
        <v>773</v>
      </c>
      <c r="F15" s="1807">
        <v>150</v>
      </c>
      <c r="G15" s="1808">
        <v>623</v>
      </c>
      <c r="H15" s="1806">
        <v>690</v>
      </c>
      <c r="I15" s="1807">
        <v>124</v>
      </c>
      <c r="J15" s="1808">
        <v>566</v>
      </c>
      <c r="K15" s="1809">
        <v>626</v>
      </c>
      <c r="L15" s="1810">
        <v>113</v>
      </c>
      <c r="M15" s="1811">
        <v>513</v>
      </c>
      <c r="N15" s="1812">
        <v>581</v>
      </c>
      <c r="O15" s="1813">
        <v>107</v>
      </c>
      <c r="P15" s="1814">
        <v>474</v>
      </c>
    </row>
    <row r="16" spans="1:16" ht="20.149999999999999" customHeight="1" x14ac:dyDescent="0.25">
      <c r="A16" s="1802" t="s">
        <v>684</v>
      </c>
      <c r="B16" s="1803">
        <v>32</v>
      </c>
      <c r="C16" s="1804">
        <v>7</v>
      </c>
      <c r="D16" s="1805">
        <v>25</v>
      </c>
      <c r="E16" s="1806">
        <v>33</v>
      </c>
      <c r="F16" s="1807">
        <v>7</v>
      </c>
      <c r="G16" s="1808">
        <v>26</v>
      </c>
      <c r="H16" s="1806">
        <v>34</v>
      </c>
      <c r="I16" s="1807">
        <v>8</v>
      </c>
      <c r="J16" s="1808">
        <v>26</v>
      </c>
      <c r="K16" s="1809">
        <v>37</v>
      </c>
      <c r="L16" s="1810">
        <v>8</v>
      </c>
      <c r="M16" s="1811">
        <v>29</v>
      </c>
      <c r="N16" s="1812">
        <v>54</v>
      </c>
      <c r="O16" s="1813">
        <v>9</v>
      </c>
      <c r="P16" s="1814">
        <v>45</v>
      </c>
    </row>
    <row r="17" spans="1:16" ht="20.149999999999999" customHeight="1" x14ac:dyDescent="0.25">
      <c r="A17" s="1802" t="s">
        <v>685</v>
      </c>
      <c r="B17" s="1803">
        <v>317</v>
      </c>
      <c r="C17" s="1804">
        <v>68</v>
      </c>
      <c r="D17" s="1805">
        <v>249</v>
      </c>
      <c r="E17" s="1806">
        <v>82</v>
      </c>
      <c r="F17" s="1807">
        <v>29</v>
      </c>
      <c r="G17" s="1808">
        <v>53</v>
      </c>
      <c r="H17" s="1806">
        <v>94</v>
      </c>
      <c r="I17" s="1807">
        <v>39</v>
      </c>
      <c r="J17" s="1808">
        <v>55</v>
      </c>
      <c r="K17" s="1809">
        <v>95</v>
      </c>
      <c r="L17" s="1810">
        <v>40</v>
      </c>
      <c r="M17" s="1811">
        <v>55</v>
      </c>
      <c r="N17" s="1812">
        <v>90</v>
      </c>
      <c r="O17" s="1813">
        <v>36</v>
      </c>
      <c r="P17" s="1814">
        <v>54</v>
      </c>
    </row>
    <row r="18" spans="1:16" ht="20.149999999999999" customHeight="1" x14ac:dyDescent="0.25">
      <c r="A18" s="1802" t="s">
        <v>686</v>
      </c>
      <c r="B18" s="1803">
        <v>29</v>
      </c>
      <c r="C18" s="1804">
        <v>8</v>
      </c>
      <c r="D18" s="1805">
        <v>21</v>
      </c>
      <c r="E18" s="1806">
        <v>27</v>
      </c>
      <c r="F18" s="1807">
        <v>9</v>
      </c>
      <c r="G18" s="1808">
        <v>18</v>
      </c>
      <c r="H18" s="1806">
        <v>16</v>
      </c>
      <c r="I18" s="1807">
        <v>8</v>
      </c>
      <c r="J18" s="1808">
        <v>8</v>
      </c>
      <c r="K18" s="1809">
        <v>21</v>
      </c>
      <c r="L18" s="1810">
        <v>9</v>
      </c>
      <c r="M18" s="1811">
        <v>12</v>
      </c>
      <c r="N18" s="1812">
        <v>19</v>
      </c>
      <c r="O18" s="1813">
        <v>8</v>
      </c>
      <c r="P18" s="1814">
        <v>11</v>
      </c>
    </row>
    <row r="19" spans="1:16" ht="20.149999999999999" customHeight="1" x14ac:dyDescent="0.25">
      <c r="A19" s="1802" t="s">
        <v>687</v>
      </c>
      <c r="B19" s="1803">
        <v>282</v>
      </c>
      <c r="C19" s="1804">
        <v>66</v>
      </c>
      <c r="D19" s="1805">
        <v>216</v>
      </c>
      <c r="E19" s="1806">
        <v>272</v>
      </c>
      <c r="F19" s="1807">
        <v>73</v>
      </c>
      <c r="G19" s="1808">
        <v>199</v>
      </c>
      <c r="H19" s="1806">
        <v>316</v>
      </c>
      <c r="I19" s="1807">
        <v>80</v>
      </c>
      <c r="J19" s="1808">
        <v>236</v>
      </c>
      <c r="K19" s="1809">
        <v>248</v>
      </c>
      <c r="L19" s="1810">
        <v>68</v>
      </c>
      <c r="M19" s="1811">
        <v>180</v>
      </c>
      <c r="N19" s="1812">
        <v>235</v>
      </c>
      <c r="O19" s="1813">
        <v>72</v>
      </c>
      <c r="P19" s="1814">
        <v>163</v>
      </c>
    </row>
    <row r="20" spans="1:16" ht="20.149999999999999" customHeight="1" x14ac:dyDescent="0.25">
      <c r="A20" s="1802" t="s">
        <v>688</v>
      </c>
      <c r="B20" s="1803">
        <v>92</v>
      </c>
      <c r="C20" s="1804">
        <v>14</v>
      </c>
      <c r="D20" s="1805">
        <v>78</v>
      </c>
      <c r="E20" s="1806">
        <v>95</v>
      </c>
      <c r="F20" s="1807">
        <v>14</v>
      </c>
      <c r="G20" s="1808">
        <v>81</v>
      </c>
      <c r="H20" s="1806">
        <v>88</v>
      </c>
      <c r="I20" s="1807">
        <v>14</v>
      </c>
      <c r="J20" s="1808">
        <v>74</v>
      </c>
      <c r="K20" s="1809">
        <v>88</v>
      </c>
      <c r="L20" s="1810">
        <v>14</v>
      </c>
      <c r="M20" s="1811">
        <v>74</v>
      </c>
      <c r="N20" s="1812">
        <v>88</v>
      </c>
      <c r="O20" s="1813">
        <v>16</v>
      </c>
      <c r="P20" s="1814">
        <v>72</v>
      </c>
    </row>
    <row r="21" spans="1:16" ht="20.149999999999999" customHeight="1" x14ac:dyDescent="0.25">
      <c r="A21" s="1802" t="s">
        <v>689</v>
      </c>
      <c r="B21" s="1803">
        <v>7</v>
      </c>
      <c r="C21" s="1804">
        <v>3</v>
      </c>
      <c r="D21" s="1805">
        <v>4</v>
      </c>
      <c r="E21" s="1806">
        <v>6</v>
      </c>
      <c r="F21" s="1807">
        <v>3</v>
      </c>
      <c r="G21" s="1808">
        <v>3</v>
      </c>
      <c r="H21" s="1806">
        <v>6</v>
      </c>
      <c r="I21" s="1807">
        <v>3</v>
      </c>
      <c r="J21" s="1808">
        <v>3</v>
      </c>
      <c r="K21" s="1809">
        <v>26</v>
      </c>
      <c r="L21" s="1810">
        <v>5</v>
      </c>
      <c r="M21" s="1811">
        <v>21</v>
      </c>
      <c r="N21" s="1812">
        <v>36</v>
      </c>
      <c r="O21" s="1813">
        <v>5</v>
      </c>
      <c r="P21" s="1814">
        <v>31</v>
      </c>
    </row>
    <row r="22" spans="1:16" ht="20.149999999999999" customHeight="1" x14ac:dyDescent="0.25">
      <c r="A22" s="1802" t="s">
        <v>690</v>
      </c>
      <c r="B22" s="1803">
        <v>55</v>
      </c>
      <c r="C22" s="1804">
        <v>20</v>
      </c>
      <c r="D22" s="1805">
        <v>35</v>
      </c>
      <c r="E22" s="1806">
        <v>57</v>
      </c>
      <c r="F22" s="1807">
        <v>21</v>
      </c>
      <c r="G22" s="1808">
        <v>36</v>
      </c>
      <c r="H22" s="1806">
        <v>64</v>
      </c>
      <c r="I22" s="1807">
        <v>24</v>
      </c>
      <c r="J22" s="1808">
        <v>40</v>
      </c>
      <c r="K22" s="1809">
        <v>66</v>
      </c>
      <c r="L22" s="1810">
        <v>21</v>
      </c>
      <c r="M22" s="1811">
        <v>45</v>
      </c>
      <c r="N22" s="1812">
        <v>67</v>
      </c>
      <c r="O22" s="1813">
        <v>17</v>
      </c>
      <c r="P22" s="1814">
        <v>50</v>
      </c>
    </row>
    <row r="23" spans="1:16" ht="20.149999999999999" customHeight="1" x14ac:dyDescent="0.25">
      <c r="A23" s="1802" t="s">
        <v>691</v>
      </c>
      <c r="B23" s="1803">
        <v>5</v>
      </c>
      <c r="C23" s="1804">
        <v>2</v>
      </c>
      <c r="D23" s="1805">
        <v>3</v>
      </c>
      <c r="E23" s="1806">
        <v>4</v>
      </c>
      <c r="F23" s="1807">
        <v>2</v>
      </c>
      <c r="G23" s="1808">
        <v>2</v>
      </c>
      <c r="H23" s="1806">
        <v>4</v>
      </c>
      <c r="I23" s="1807">
        <v>2</v>
      </c>
      <c r="J23" s="1808">
        <v>2</v>
      </c>
      <c r="K23" s="1809">
        <v>74</v>
      </c>
      <c r="L23" s="1810">
        <v>6</v>
      </c>
      <c r="M23" s="1811">
        <v>68</v>
      </c>
      <c r="N23" s="1812">
        <v>72</v>
      </c>
      <c r="O23" s="1813">
        <v>7</v>
      </c>
      <c r="P23" s="1814">
        <v>65</v>
      </c>
    </row>
    <row r="24" spans="1:16" ht="20.149999999999999" customHeight="1" x14ac:dyDescent="0.25">
      <c r="A24" s="1802" t="s">
        <v>692</v>
      </c>
      <c r="B24" s="1803">
        <v>63</v>
      </c>
      <c r="C24" s="1804">
        <v>21</v>
      </c>
      <c r="D24" s="1805">
        <v>42</v>
      </c>
      <c r="E24" s="1806">
        <v>68</v>
      </c>
      <c r="F24" s="1807">
        <v>18</v>
      </c>
      <c r="G24" s="1808">
        <v>50</v>
      </c>
      <c r="H24" s="1806">
        <v>73</v>
      </c>
      <c r="I24" s="1807">
        <v>21</v>
      </c>
      <c r="J24" s="1808">
        <v>52</v>
      </c>
      <c r="K24" s="1809">
        <v>62</v>
      </c>
      <c r="L24" s="1810">
        <v>20</v>
      </c>
      <c r="M24" s="1811">
        <v>42</v>
      </c>
      <c r="N24" s="1812">
        <v>53</v>
      </c>
      <c r="O24" s="1813">
        <v>21</v>
      </c>
      <c r="P24" s="1814">
        <v>32</v>
      </c>
    </row>
    <row r="25" spans="1:16" ht="20.149999999999999" customHeight="1" x14ac:dyDescent="0.25">
      <c r="A25" s="1802" t="s">
        <v>693</v>
      </c>
      <c r="B25" s="1803">
        <v>28</v>
      </c>
      <c r="C25" s="1804">
        <v>14</v>
      </c>
      <c r="D25" s="1805">
        <v>14</v>
      </c>
      <c r="E25" s="1806">
        <v>27</v>
      </c>
      <c r="F25" s="1807">
        <v>12</v>
      </c>
      <c r="G25" s="1808">
        <v>15</v>
      </c>
      <c r="H25" s="1806">
        <v>21</v>
      </c>
      <c r="I25" s="1807">
        <v>9</v>
      </c>
      <c r="J25" s="1808">
        <v>12</v>
      </c>
      <c r="K25" s="1809">
        <v>26</v>
      </c>
      <c r="L25" s="1810">
        <v>11</v>
      </c>
      <c r="M25" s="1811">
        <v>15</v>
      </c>
      <c r="N25" s="1812">
        <v>38</v>
      </c>
      <c r="O25" s="1813">
        <v>11</v>
      </c>
      <c r="P25" s="1814">
        <v>27</v>
      </c>
    </row>
    <row r="26" spans="1:16" ht="20.149999999999999" customHeight="1" x14ac:dyDescent="0.25">
      <c r="A26" s="1802" t="s">
        <v>694</v>
      </c>
      <c r="B26" s="1803">
        <v>79</v>
      </c>
      <c r="C26" s="1804">
        <v>17</v>
      </c>
      <c r="D26" s="1805">
        <v>62</v>
      </c>
      <c r="E26" s="1806">
        <v>82</v>
      </c>
      <c r="F26" s="1807">
        <v>16</v>
      </c>
      <c r="G26" s="1808">
        <v>66</v>
      </c>
      <c r="H26" s="1806">
        <v>78</v>
      </c>
      <c r="I26" s="1807">
        <v>15</v>
      </c>
      <c r="J26" s="1808">
        <v>63</v>
      </c>
      <c r="K26" s="1809">
        <v>80</v>
      </c>
      <c r="L26" s="1810">
        <v>16</v>
      </c>
      <c r="M26" s="1811">
        <v>64</v>
      </c>
      <c r="N26" s="1812">
        <v>79</v>
      </c>
      <c r="O26" s="1813">
        <v>12</v>
      </c>
      <c r="P26" s="1814">
        <v>67</v>
      </c>
    </row>
    <row r="27" spans="1:16" ht="20.149999999999999" customHeight="1" x14ac:dyDescent="0.25">
      <c r="A27" s="1802" t="s">
        <v>695</v>
      </c>
      <c r="B27" s="1803">
        <v>113</v>
      </c>
      <c r="C27" s="1804">
        <v>33</v>
      </c>
      <c r="D27" s="1805">
        <v>80</v>
      </c>
      <c r="E27" s="1806">
        <v>133</v>
      </c>
      <c r="F27" s="1807">
        <v>42</v>
      </c>
      <c r="G27" s="1808">
        <v>91</v>
      </c>
      <c r="H27" s="1806">
        <v>125</v>
      </c>
      <c r="I27" s="1807">
        <v>37</v>
      </c>
      <c r="J27" s="1808">
        <v>88</v>
      </c>
      <c r="K27" s="1809">
        <v>112</v>
      </c>
      <c r="L27" s="1810">
        <v>36</v>
      </c>
      <c r="M27" s="1811">
        <v>76</v>
      </c>
      <c r="N27" s="1812">
        <v>98</v>
      </c>
      <c r="O27" s="1813">
        <v>29</v>
      </c>
      <c r="P27" s="1814">
        <v>69</v>
      </c>
    </row>
    <row r="28" spans="1:16" ht="20.149999999999999" customHeight="1" x14ac:dyDescent="0.25">
      <c r="A28" s="1802" t="s">
        <v>696</v>
      </c>
      <c r="B28" s="1803">
        <v>77</v>
      </c>
      <c r="C28" s="1804">
        <v>10</v>
      </c>
      <c r="D28" s="1805">
        <v>67</v>
      </c>
      <c r="E28" s="1806">
        <v>80</v>
      </c>
      <c r="F28" s="1807">
        <v>11</v>
      </c>
      <c r="G28" s="1808">
        <v>69</v>
      </c>
      <c r="H28" s="1806">
        <v>79</v>
      </c>
      <c r="I28" s="1807">
        <v>12</v>
      </c>
      <c r="J28" s="1808">
        <v>67</v>
      </c>
      <c r="K28" s="1809">
        <v>91</v>
      </c>
      <c r="L28" s="1810">
        <v>14</v>
      </c>
      <c r="M28" s="1811">
        <v>77</v>
      </c>
      <c r="N28" s="1812">
        <v>80</v>
      </c>
      <c r="O28" s="1813">
        <v>12</v>
      </c>
      <c r="P28" s="1814">
        <v>68</v>
      </c>
    </row>
    <row r="29" spans="1:16" ht="20.149999999999999" customHeight="1" x14ac:dyDescent="0.25">
      <c r="A29" s="1802" t="s">
        <v>558</v>
      </c>
      <c r="B29" s="1803">
        <v>150</v>
      </c>
      <c r="C29" s="1804">
        <v>59</v>
      </c>
      <c r="D29" s="1805">
        <v>91</v>
      </c>
      <c r="E29" s="1806">
        <v>135</v>
      </c>
      <c r="F29" s="1807">
        <v>59</v>
      </c>
      <c r="G29" s="1808">
        <v>76</v>
      </c>
      <c r="H29" s="1806">
        <v>139</v>
      </c>
      <c r="I29" s="1807">
        <v>62</v>
      </c>
      <c r="J29" s="1808">
        <v>77</v>
      </c>
      <c r="K29" s="1809">
        <v>133</v>
      </c>
      <c r="L29" s="1810">
        <v>66</v>
      </c>
      <c r="M29" s="1811">
        <v>67</v>
      </c>
      <c r="N29" s="1812">
        <v>161</v>
      </c>
      <c r="O29" s="1813">
        <v>66</v>
      </c>
      <c r="P29" s="1814">
        <v>95</v>
      </c>
    </row>
    <row r="30" spans="1:16" ht="20.149999999999999" customHeight="1" x14ac:dyDescent="0.25">
      <c r="A30" s="1802" t="s">
        <v>797</v>
      </c>
      <c r="B30" s="1803">
        <v>229</v>
      </c>
      <c r="C30" s="1804">
        <v>4</v>
      </c>
      <c r="D30" s="1805">
        <v>225</v>
      </c>
      <c r="E30" s="1806">
        <v>238</v>
      </c>
      <c r="F30" s="1807">
        <v>3</v>
      </c>
      <c r="G30" s="1808">
        <v>235</v>
      </c>
      <c r="H30" s="1806">
        <v>232</v>
      </c>
      <c r="I30" s="1807">
        <v>4</v>
      </c>
      <c r="J30" s="1808">
        <v>228</v>
      </c>
      <c r="K30" s="1809">
        <v>242</v>
      </c>
      <c r="L30" s="1810">
        <v>4</v>
      </c>
      <c r="M30" s="1811">
        <v>238</v>
      </c>
      <c r="N30" s="1812">
        <v>232</v>
      </c>
      <c r="O30" s="1813">
        <v>3</v>
      </c>
      <c r="P30" s="1814">
        <v>229</v>
      </c>
    </row>
    <row r="31" spans="1:16" ht="20.149999999999999" customHeight="1" x14ac:dyDescent="0.25">
      <c r="A31" s="1815" t="s">
        <v>798</v>
      </c>
      <c r="B31" s="1803">
        <v>2884</v>
      </c>
      <c r="C31" s="1804">
        <v>748</v>
      </c>
      <c r="D31" s="1805">
        <v>2136</v>
      </c>
      <c r="E31" s="1806">
        <v>2686</v>
      </c>
      <c r="F31" s="1807">
        <v>719</v>
      </c>
      <c r="G31" s="1808">
        <v>1967</v>
      </c>
      <c r="H31" s="1806">
        <v>2640</v>
      </c>
      <c r="I31" s="1807">
        <v>705</v>
      </c>
      <c r="J31" s="1808">
        <v>1935</v>
      </c>
      <c r="K31" s="1809">
        <v>2606</v>
      </c>
      <c r="L31" s="1810">
        <v>688</v>
      </c>
      <c r="M31" s="1811">
        <v>1918</v>
      </c>
      <c r="N31" s="1812">
        <v>2597</v>
      </c>
      <c r="O31" s="1813">
        <v>663</v>
      </c>
      <c r="P31" s="1814">
        <v>1934</v>
      </c>
    </row>
    <row r="32" spans="1:16" ht="20.149999999999999" customHeight="1" x14ac:dyDescent="0.25">
      <c r="A32" s="1829"/>
      <c r="B32" s="1830"/>
      <c r="C32" s="1831"/>
      <c r="D32" s="1832"/>
      <c r="E32" s="1833"/>
      <c r="F32" s="1834"/>
      <c r="G32" s="1835"/>
      <c r="H32" s="1833"/>
      <c r="I32" s="1834"/>
      <c r="J32" s="1835"/>
      <c r="K32" s="1836"/>
      <c r="L32" s="1837"/>
      <c r="M32" s="1838"/>
      <c r="N32" s="1839"/>
      <c r="O32" s="1840"/>
      <c r="P32" s="1841"/>
    </row>
    <row r="33" spans="1:16" ht="30" customHeight="1" x14ac:dyDescent="0.25">
      <c r="A33" s="1842" t="s">
        <v>799</v>
      </c>
      <c r="B33" s="1843">
        <v>6119</v>
      </c>
      <c r="C33" s="1844">
        <v>1904</v>
      </c>
      <c r="D33" s="1845">
        <v>4215</v>
      </c>
      <c r="E33" s="1846">
        <v>5726</v>
      </c>
      <c r="F33" s="1847">
        <v>1881</v>
      </c>
      <c r="G33" s="1848">
        <v>3845</v>
      </c>
      <c r="H33" s="1846">
        <v>5487</v>
      </c>
      <c r="I33" s="1847">
        <v>1820</v>
      </c>
      <c r="J33" s="1848">
        <v>3667</v>
      </c>
      <c r="K33" s="1849">
        <v>5305</v>
      </c>
      <c r="L33" s="1850">
        <v>1751</v>
      </c>
      <c r="M33" s="1851">
        <v>3554</v>
      </c>
      <c r="N33" s="1852">
        <v>5104</v>
      </c>
      <c r="O33" s="1853">
        <v>1654</v>
      </c>
      <c r="P33" s="1854">
        <v>3450</v>
      </c>
    </row>
    <row r="34" spans="1:16" ht="15" customHeight="1" x14ac:dyDescent="0.25">
      <c r="A34" s="1721"/>
      <c r="B34" s="1855"/>
      <c r="C34" s="1855"/>
      <c r="D34" s="1855"/>
      <c r="E34" s="1856"/>
      <c r="F34" s="1856"/>
      <c r="G34" s="1856"/>
      <c r="H34" s="1856"/>
      <c r="I34" s="1856"/>
      <c r="J34" s="1856"/>
      <c r="K34" s="1856"/>
      <c r="L34" s="1856"/>
      <c r="M34" s="1856"/>
      <c r="N34" s="1856"/>
      <c r="O34" s="1856"/>
      <c r="P34" s="1856"/>
    </row>
    <row r="35" spans="1:16" ht="14.4" customHeight="1" x14ac:dyDescent="0.25">
      <c r="A35" s="2749" t="s">
        <v>800</v>
      </c>
      <c r="B35" s="2749" t="s">
        <v>15</v>
      </c>
      <c r="C35" s="2749" t="s">
        <v>15</v>
      </c>
      <c r="D35" s="2749" t="s">
        <v>15</v>
      </c>
      <c r="E35" s="2749" t="s">
        <v>15</v>
      </c>
      <c r="F35" s="2749" t="s">
        <v>15</v>
      </c>
      <c r="G35" s="2749" t="s">
        <v>15</v>
      </c>
      <c r="H35" s="2749" t="s">
        <v>15</v>
      </c>
      <c r="I35" s="2749" t="s">
        <v>15</v>
      </c>
      <c r="J35" s="2749" t="s">
        <v>15</v>
      </c>
      <c r="K35" s="2749" t="s">
        <v>15</v>
      </c>
      <c r="L35" s="2749" t="s">
        <v>15</v>
      </c>
      <c r="M35" s="2749" t="s">
        <v>15</v>
      </c>
      <c r="N35" s="2749" t="s">
        <v>15</v>
      </c>
      <c r="O35" s="2749" t="s">
        <v>15</v>
      </c>
      <c r="P35" s="2749" t="s">
        <v>15</v>
      </c>
    </row>
    <row r="36" spans="1:16" ht="10.4" customHeight="1" x14ac:dyDescent="0.25">
      <c r="A36" s="1857"/>
      <c r="B36" s="1858"/>
      <c r="C36" s="1858"/>
      <c r="D36" s="1858"/>
      <c r="E36" s="1858"/>
      <c r="F36" s="1858"/>
      <c r="G36" s="1858"/>
      <c r="H36" s="1858"/>
      <c r="I36" s="1858"/>
      <c r="J36" s="1858"/>
      <c r="K36" s="1858"/>
      <c r="L36" s="1858"/>
      <c r="M36" s="1858"/>
      <c r="N36" s="1858"/>
      <c r="O36" s="1858"/>
      <c r="P36" s="1858"/>
    </row>
    <row r="37" spans="1:16" ht="10.4" customHeight="1" x14ac:dyDescent="0.25">
      <c r="A37" s="1859"/>
      <c r="B37" s="1859"/>
      <c r="C37" s="1859"/>
      <c r="D37" s="1859"/>
      <c r="E37" s="1859"/>
      <c r="F37" s="1859"/>
      <c r="G37" s="1859"/>
      <c r="H37" s="1859"/>
      <c r="I37" s="1859"/>
      <c r="J37" s="1859"/>
      <c r="K37" s="1859"/>
      <c r="L37" s="1859"/>
      <c r="M37" s="1859"/>
      <c r="N37" s="1859"/>
      <c r="O37" s="1859"/>
      <c r="P37" s="1859"/>
    </row>
  </sheetData>
  <mergeCells count="7">
    <mergeCell ref="A35:P35"/>
    <mergeCell ref="A2:P2"/>
    <mergeCell ref="B3:D3"/>
    <mergeCell ref="E3:G3"/>
    <mergeCell ref="H3:J3"/>
    <mergeCell ref="K3:M3"/>
    <mergeCell ref="N3:P3"/>
  </mergeCells>
  <hyperlinks>
    <hyperlink ref="A1" location="ToC!A2" display="Back to Table of Contents" xr:uid="{A65A2510-38CE-4410-B301-B86425714343}"/>
  </hyperlinks>
  <pageMargins left="0.5" right="0.5" top="0.5" bottom="0.5" header="0.25" footer="0.25"/>
  <pageSetup scale="61" orientation="landscape" r:id="rId1"/>
  <headerFooter>
    <oddFooter>&amp;L&amp;G&amp;C&amp;"Scotia,Regular"&amp;9Supplementary Financial Information (SFI)&amp;R22&amp;"Scotia,Regular"&amp;7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75D62-3560-4F68-952F-F70EFCC23E40}">
  <sheetPr>
    <pageSetUpPr fitToPage="1"/>
  </sheetPr>
  <dimension ref="A1:P53"/>
  <sheetViews>
    <sheetView showGridLines="0" zoomScaleNormal="100" workbookViewId="0">
      <selection activeCell="A2" sqref="A2:P2"/>
    </sheetView>
  </sheetViews>
  <sheetFormatPr defaultRowHeight="12.5" x14ac:dyDescent="0.25"/>
  <cols>
    <col min="1" max="1" width="77.7265625" style="22" customWidth="1"/>
    <col min="2" max="16" width="7.1796875" style="22" customWidth="1"/>
    <col min="17" max="16384" width="8.7265625" style="22"/>
  </cols>
  <sheetData>
    <row r="1" spans="1:16" ht="20" customHeight="1" x14ac:dyDescent="0.25">
      <c r="A1" s="21" t="s">
        <v>13</v>
      </c>
    </row>
    <row r="2" spans="1:16" ht="25" customHeight="1" x14ac:dyDescent="0.25">
      <c r="A2" s="2767" t="s">
        <v>801</v>
      </c>
      <c r="B2" s="2767" t="s">
        <v>15</v>
      </c>
      <c r="C2" s="2767" t="s">
        <v>15</v>
      </c>
      <c r="D2" s="2767" t="s">
        <v>15</v>
      </c>
      <c r="E2" s="2767" t="s">
        <v>15</v>
      </c>
      <c r="F2" s="2767" t="s">
        <v>15</v>
      </c>
      <c r="G2" s="2767" t="s">
        <v>15</v>
      </c>
      <c r="H2" s="2767" t="s">
        <v>15</v>
      </c>
      <c r="I2" s="2767" t="s">
        <v>15</v>
      </c>
      <c r="J2" s="2767" t="s">
        <v>15</v>
      </c>
      <c r="K2" s="2767" t="s">
        <v>15</v>
      </c>
      <c r="L2" s="2767" t="s">
        <v>15</v>
      </c>
      <c r="M2" s="2767" t="s">
        <v>15</v>
      </c>
      <c r="N2" s="2767" t="s">
        <v>15</v>
      </c>
      <c r="O2" s="2767" t="s">
        <v>15</v>
      </c>
      <c r="P2" s="2767" t="s">
        <v>15</v>
      </c>
    </row>
    <row r="3" spans="1:16" ht="15" customHeight="1" x14ac:dyDescent="0.25">
      <c r="A3" s="1860"/>
      <c r="B3" s="1861" t="s">
        <v>802</v>
      </c>
      <c r="C3" s="1862"/>
      <c r="D3" s="1863"/>
      <c r="E3" s="1864" t="s">
        <v>803</v>
      </c>
      <c r="F3" s="1865"/>
      <c r="G3" s="1866"/>
      <c r="H3" s="1864" t="s">
        <v>804</v>
      </c>
      <c r="I3" s="1865"/>
      <c r="J3" s="1866"/>
      <c r="K3" s="1864" t="s">
        <v>805</v>
      </c>
      <c r="L3" s="1865"/>
      <c r="M3" s="1866"/>
      <c r="N3" s="1864" t="s">
        <v>806</v>
      </c>
      <c r="O3" s="1865"/>
      <c r="P3" s="1865"/>
    </row>
    <row r="4" spans="1:16" ht="15" customHeight="1" x14ac:dyDescent="0.25">
      <c r="A4" s="1867"/>
      <c r="B4" s="1868" t="s">
        <v>807</v>
      </c>
      <c r="C4" s="1869" t="s">
        <v>807</v>
      </c>
      <c r="D4" s="1870" t="s">
        <v>506</v>
      </c>
      <c r="E4" s="1871" t="s">
        <v>808</v>
      </c>
      <c r="F4" s="1872" t="s">
        <v>808</v>
      </c>
      <c r="G4" s="1873" t="s">
        <v>416</v>
      </c>
      <c r="H4" s="1871" t="s">
        <v>808</v>
      </c>
      <c r="I4" s="1872" t="s">
        <v>808</v>
      </c>
      <c r="J4" s="1873" t="s">
        <v>416</v>
      </c>
      <c r="K4" s="1871" t="s">
        <v>808</v>
      </c>
      <c r="L4" s="1872" t="s">
        <v>808</v>
      </c>
      <c r="M4" s="1873" t="s">
        <v>416</v>
      </c>
      <c r="N4" s="1871" t="s">
        <v>808</v>
      </c>
      <c r="O4" s="1872" t="s">
        <v>808</v>
      </c>
      <c r="P4" s="1874" t="s">
        <v>416</v>
      </c>
    </row>
    <row r="5" spans="1:16" ht="15" customHeight="1" x14ac:dyDescent="0.25">
      <c r="A5" s="1875"/>
      <c r="B5" s="1876" t="s">
        <v>809</v>
      </c>
      <c r="C5" s="1877">
        <v>3</v>
      </c>
      <c r="D5" s="1878" t="s">
        <v>810</v>
      </c>
      <c r="E5" s="1879" t="s">
        <v>811</v>
      </c>
      <c r="F5" s="1880">
        <v>3</v>
      </c>
      <c r="G5" s="1881" t="s">
        <v>812</v>
      </c>
      <c r="H5" s="1879" t="s">
        <v>811</v>
      </c>
      <c r="I5" s="1880">
        <v>3</v>
      </c>
      <c r="J5" s="1881" t="s">
        <v>812</v>
      </c>
      <c r="K5" s="1879" t="s">
        <v>811</v>
      </c>
      <c r="L5" s="1880">
        <v>3</v>
      </c>
      <c r="M5" s="1881" t="s">
        <v>812</v>
      </c>
      <c r="N5" s="1879" t="s">
        <v>811</v>
      </c>
      <c r="O5" s="1880">
        <v>3</v>
      </c>
      <c r="P5" s="1882" t="s">
        <v>812</v>
      </c>
    </row>
    <row r="6" spans="1:16" ht="15" customHeight="1" x14ac:dyDescent="0.25">
      <c r="A6" s="1883" t="s">
        <v>813</v>
      </c>
      <c r="B6" s="1884"/>
      <c r="C6" s="1885"/>
      <c r="D6" s="1886"/>
      <c r="E6" s="1887"/>
      <c r="F6" s="1888"/>
      <c r="G6" s="1889"/>
      <c r="H6" s="1887"/>
      <c r="I6" s="1888"/>
      <c r="J6" s="1889"/>
      <c r="K6" s="1887"/>
      <c r="L6" s="1888"/>
      <c r="M6" s="1889"/>
      <c r="N6" s="1887"/>
      <c r="O6" s="1888"/>
      <c r="P6" s="1890"/>
    </row>
    <row r="7" spans="1:16" ht="15" customHeight="1" x14ac:dyDescent="0.25">
      <c r="A7" s="1891" t="s">
        <v>707</v>
      </c>
      <c r="B7" s="1892">
        <v>3</v>
      </c>
      <c r="C7" s="1893">
        <v>278</v>
      </c>
      <c r="D7" s="1894">
        <v>281</v>
      </c>
      <c r="E7" s="1895">
        <v>240</v>
      </c>
      <c r="F7" s="1896">
        <v>245</v>
      </c>
      <c r="G7" s="1897">
        <v>485</v>
      </c>
      <c r="H7" s="1895">
        <v>20</v>
      </c>
      <c r="I7" s="1896">
        <v>221</v>
      </c>
      <c r="J7" s="1897">
        <v>241</v>
      </c>
      <c r="K7" s="1895">
        <v>-19</v>
      </c>
      <c r="L7" s="1896">
        <v>207</v>
      </c>
      <c r="M7" s="1897">
        <v>188</v>
      </c>
      <c r="N7" s="1895">
        <v>10</v>
      </c>
      <c r="O7" s="1896">
        <v>175</v>
      </c>
      <c r="P7" s="1898">
        <v>185</v>
      </c>
    </row>
    <row r="8" spans="1:16" ht="15" customHeight="1" x14ac:dyDescent="0.25">
      <c r="A8" s="1891" t="s">
        <v>708</v>
      </c>
      <c r="B8" s="1892">
        <v>9</v>
      </c>
      <c r="C8" s="1893">
        <v>88</v>
      </c>
      <c r="D8" s="1894">
        <v>97</v>
      </c>
      <c r="E8" s="1895">
        <v>174</v>
      </c>
      <c r="F8" s="1896">
        <v>41</v>
      </c>
      <c r="G8" s="1897">
        <v>215</v>
      </c>
      <c r="H8" s="1895">
        <v>29</v>
      </c>
      <c r="I8" s="1896">
        <v>37</v>
      </c>
      <c r="J8" s="1897">
        <v>66</v>
      </c>
      <c r="K8" s="1895">
        <v>14</v>
      </c>
      <c r="L8" s="1896">
        <v>16</v>
      </c>
      <c r="M8" s="1897">
        <v>30</v>
      </c>
      <c r="N8" s="1895">
        <v>21</v>
      </c>
      <c r="O8" s="1896">
        <v>12</v>
      </c>
      <c r="P8" s="1898">
        <v>33</v>
      </c>
    </row>
    <row r="9" spans="1:16" ht="15" customHeight="1" x14ac:dyDescent="0.25">
      <c r="A9" s="1899" t="s">
        <v>709</v>
      </c>
      <c r="B9" s="1892">
        <v>12</v>
      </c>
      <c r="C9" s="1893">
        <v>366</v>
      </c>
      <c r="D9" s="1894">
        <v>378</v>
      </c>
      <c r="E9" s="1900">
        <v>414</v>
      </c>
      <c r="F9" s="1901">
        <v>286</v>
      </c>
      <c r="G9" s="1902">
        <v>700</v>
      </c>
      <c r="H9" s="1900">
        <v>49</v>
      </c>
      <c r="I9" s="1901">
        <v>258</v>
      </c>
      <c r="J9" s="1902">
        <v>307</v>
      </c>
      <c r="K9" s="1900">
        <v>-5</v>
      </c>
      <c r="L9" s="1901">
        <v>223</v>
      </c>
      <c r="M9" s="1902">
        <v>218</v>
      </c>
      <c r="N9" s="1900">
        <v>31</v>
      </c>
      <c r="O9" s="1901">
        <v>187</v>
      </c>
      <c r="P9" s="1903">
        <v>218</v>
      </c>
    </row>
    <row r="10" spans="1:16" ht="15" customHeight="1" x14ac:dyDescent="0.25">
      <c r="A10" s="1891" t="s">
        <v>707</v>
      </c>
      <c r="B10" s="1892">
        <v>-19</v>
      </c>
      <c r="C10" s="1893">
        <v>501</v>
      </c>
      <c r="D10" s="1894">
        <v>482</v>
      </c>
      <c r="E10" s="1895">
        <v>-17</v>
      </c>
      <c r="F10" s="1896">
        <v>429</v>
      </c>
      <c r="G10" s="1897">
        <v>412</v>
      </c>
      <c r="H10" s="1895">
        <v>10</v>
      </c>
      <c r="I10" s="1896">
        <v>419</v>
      </c>
      <c r="J10" s="1897">
        <v>429</v>
      </c>
      <c r="K10" s="1895">
        <v>24</v>
      </c>
      <c r="L10" s="1896">
        <v>326</v>
      </c>
      <c r="M10" s="1897">
        <v>350</v>
      </c>
      <c r="N10" s="1895">
        <v>9</v>
      </c>
      <c r="O10" s="1896">
        <v>306</v>
      </c>
      <c r="P10" s="1898">
        <v>315</v>
      </c>
    </row>
    <row r="11" spans="1:16" ht="15" customHeight="1" x14ac:dyDescent="0.25">
      <c r="A11" s="1891" t="s">
        <v>814</v>
      </c>
      <c r="B11" s="1892">
        <v>16</v>
      </c>
      <c r="C11" s="1893">
        <v>76</v>
      </c>
      <c r="D11" s="1894">
        <v>92</v>
      </c>
      <c r="E11" s="1895">
        <v>23</v>
      </c>
      <c r="F11" s="1896">
        <v>76</v>
      </c>
      <c r="G11" s="1897">
        <v>99</v>
      </c>
      <c r="H11" s="1895">
        <v>17</v>
      </c>
      <c r="I11" s="1896">
        <v>70</v>
      </c>
      <c r="J11" s="1897">
        <v>87</v>
      </c>
      <c r="K11" s="1895">
        <v>15</v>
      </c>
      <c r="L11" s="1896">
        <v>70</v>
      </c>
      <c r="M11" s="1897">
        <v>85</v>
      </c>
      <c r="N11" s="1895">
        <v>18</v>
      </c>
      <c r="O11" s="1896">
        <v>69</v>
      </c>
      <c r="P11" s="1898">
        <v>87</v>
      </c>
    </row>
    <row r="12" spans="1:16" ht="15" customHeight="1" x14ac:dyDescent="0.25">
      <c r="A12" s="1899" t="s">
        <v>717</v>
      </c>
      <c r="B12" s="1892">
        <v>-3</v>
      </c>
      <c r="C12" s="1893">
        <v>577</v>
      </c>
      <c r="D12" s="1894">
        <v>574</v>
      </c>
      <c r="E12" s="1895">
        <v>6</v>
      </c>
      <c r="F12" s="1896">
        <v>505</v>
      </c>
      <c r="G12" s="1904">
        <v>511</v>
      </c>
      <c r="H12" s="1895">
        <v>27</v>
      </c>
      <c r="I12" s="1896">
        <v>489</v>
      </c>
      <c r="J12" s="1904">
        <v>516</v>
      </c>
      <c r="K12" s="1895">
        <v>39</v>
      </c>
      <c r="L12" s="1896">
        <v>396</v>
      </c>
      <c r="M12" s="1904">
        <v>435</v>
      </c>
      <c r="N12" s="1895">
        <v>27</v>
      </c>
      <c r="O12" s="1896">
        <v>375</v>
      </c>
      <c r="P12" s="1905">
        <v>402</v>
      </c>
    </row>
    <row r="13" spans="1:16" ht="15" customHeight="1" x14ac:dyDescent="0.25">
      <c r="A13" s="1899" t="s">
        <v>718</v>
      </c>
      <c r="B13" s="1892">
        <v>1</v>
      </c>
      <c r="C13" s="1893">
        <v>4</v>
      </c>
      <c r="D13" s="1894">
        <v>5</v>
      </c>
      <c r="E13" s="1895">
        <v>3</v>
      </c>
      <c r="F13" s="1896">
        <v>2</v>
      </c>
      <c r="G13" s="1904">
        <v>5</v>
      </c>
      <c r="H13" s="1895">
        <v>1</v>
      </c>
      <c r="I13" s="1896">
        <v>1</v>
      </c>
      <c r="J13" s="1904">
        <v>2</v>
      </c>
      <c r="K13" s="1895">
        <v>-1</v>
      </c>
      <c r="L13" s="1896">
        <v>3</v>
      </c>
      <c r="M13" s="1904">
        <v>2</v>
      </c>
      <c r="N13" s="1895">
        <v>3</v>
      </c>
      <c r="O13" s="1896">
        <v>-2</v>
      </c>
      <c r="P13" s="1905">
        <v>1</v>
      </c>
    </row>
    <row r="14" spans="1:16" ht="15" customHeight="1" x14ac:dyDescent="0.25">
      <c r="A14" s="1899" t="s">
        <v>722</v>
      </c>
      <c r="B14" s="1892">
        <v>10</v>
      </c>
      <c r="C14" s="1893">
        <v>-5</v>
      </c>
      <c r="D14" s="1894">
        <v>5</v>
      </c>
      <c r="E14" s="1895">
        <v>30</v>
      </c>
      <c r="F14" s="1896">
        <v>9</v>
      </c>
      <c r="G14" s="1904">
        <v>39</v>
      </c>
      <c r="H14" s="1895">
        <v>5</v>
      </c>
      <c r="I14" s="1896">
        <v>-10</v>
      </c>
      <c r="J14" s="1904">
        <v>-5</v>
      </c>
      <c r="K14" s="1895">
        <v>53</v>
      </c>
      <c r="L14" s="1896">
        <v>-1</v>
      </c>
      <c r="M14" s="1904">
        <v>52</v>
      </c>
      <c r="N14" s="1895">
        <v>13</v>
      </c>
      <c r="O14" s="1896">
        <v>2</v>
      </c>
      <c r="P14" s="1905">
        <v>15</v>
      </c>
    </row>
    <row r="15" spans="1:16" ht="15" customHeight="1" x14ac:dyDescent="0.25">
      <c r="A15" s="1899" t="s">
        <v>538</v>
      </c>
      <c r="B15" s="1892">
        <v>1</v>
      </c>
      <c r="C15" s="1893">
        <v>0</v>
      </c>
      <c r="D15" s="1894">
        <v>1</v>
      </c>
      <c r="E15" s="1895">
        <v>-1</v>
      </c>
      <c r="F15" s="1896">
        <v>0</v>
      </c>
      <c r="G15" s="1904">
        <v>-1</v>
      </c>
      <c r="H15" s="1895">
        <v>0</v>
      </c>
      <c r="I15" s="1896">
        <v>0</v>
      </c>
      <c r="J15" s="1904">
        <v>0</v>
      </c>
      <c r="K15" s="1895">
        <v>1</v>
      </c>
      <c r="L15" s="1896">
        <v>0</v>
      </c>
      <c r="M15" s="1904">
        <v>1</v>
      </c>
      <c r="N15" s="1895">
        <v>0</v>
      </c>
      <c r="O15" s="1896">
        <v>0</v>
      </c>
      <c r="P15" s="1905">
        <v>0</v>
      </c>
    </row>
    <row r="16" spans="1:16" ht="15" customHeight="1" x14ac:dyDescent="0.25">
      <c r="A16" s="1899" t="s">
        <v>815</v>
      </c>
      <c r="B16" s="1892">
        <v>21</v>
      </c>
      <c r="C16" s="1893">
        <v>942</v>
      </c>
      <c r="D16" s="1894">
        <v>963</v>
      </c>
      <c r="E16" s="1895">
        <v>452</v>
      </c>
      <c r="F16" s="1896">
        <v>802</v>
      </c>
      <c r="G16" s="1904">
        <v>1254</v>
      </c>
      <c r="H16" s="1895">
        <v>82</v>
      </c>
      <c r="I16" s="1896">
        <v>738</v>
      </c>
      <c r="J16" s="1904">
        <v>820</v>
      </c>
      <c r="K16" s="1895">
        <v>87</v>
      </c>
      <c r="L16" s="1896">
        <v>621</v>
      </c>
      <c r="M16" s="1904">
        <v>708</v>
      </c>
      <c r="N16" s="1895">
        <v>74</v>
      </c>
      <c r="O16" s="1896">
        <v>562</v>
      </c>
      <c r="P16" s="1905">
        <v>636</v>
      </c>
    </row>
    <row r="17" spans="1:16" ht="15" customHeight="1" x14ac:dyDescent="0.25">
      <c r="A17" s="1891" t="s">
        <v>816</v>
      </c>
      <c r="B17" s="1892">
        <v>0</v>
      </c>
      <c r="C17" s="1893">
        <v>0</v>
      </c>
      <c r="D17" s="1894">
        <v>0</v>
      </c>
      <c r="E17" s="1895">
        <v>0</v>
      </c>
      <c r="F17" s="1896">
        <v>0</v>
      </c>
      <c r="G17" s="1897">
        <v>0</v>
      </c>
      <c r="H17" s="1895">
        <v>0</v>
      </c>
      <c r="I17" s="1896">
        <v>0</v>
      </c>
      <c r="J17" s="1897">
        <v>0</v>
      </c>
      <c r="K17" s="1895">
        <v>0</v>
      </c>
      <c r="L17" s="1896">
        <v>0</v>
      </c>
      <c r="M17" s="1897">
        <v>0</v>
      </c>
      <c r="N17" s="1895">
        <v>0</v>
      </c>
      <c r="O17" s="1896">
        <v>0</v>
      </c>
      <c r="P17" s="1898">
        <v>0</v>
      </c>
    </row>
    <row r="18" spans="1:16" ht="15" customHeight="1" x14ac:dyDescent="0.25">
      <c r="A18" s="1891" t="s">
        <v>817</v>
      </c>
      <c r="B18" s="1892">
        <v>0</v>
      </c>
      <c r="C18" s="1893">
        <v>0</v>
      </c>
      <c r="D18" s="1894">
        <v>0</v>
      </c>
      <c r="E18" s="1895">
        <v>1</v>
      </c>
      <c r="F18" s="1896">
        <v>0</v>
      </c>
      <c r="G18" s="1897">
        <v>1</v>
      </c>
      <c r="H18" s="1895">
        <v>0</v>
      </c>
      <c r="I18" s="1896">
        <v>0</v>
      </c>
      <c r="J18" s="1897">
        <v>0</v>
      </c>
      <c r="K18" s="1895">
        <v>1</v>
      </c>
      <c r="L18" s="1896">
        <v>0</v>
      </c>
      <c r="M18" s="1897">
        <v>1</v>
      </c>
      <c r="N18" s="1895">
        <v>2</v>
      </c>
      <c r="O18" s="1896">
        <v>0</v>
      </c>
      <c r="P18" s="1898">
        <v>2</v>
      </c>
    </row>
    <row r="19" spans="1:16" ht="15" customHeight="1" x14ac:dyDescent="0.25">
      <c r="A19" s="1891" t="s">
        <v>748</v>
      </c>
      <c r="B19" s="1892">
        <v>0</v>
      </c>
      <c r="C19" s="1893">
        <v>0</v>
      </c>
      <c r="D19" s="1894">
        <v>0</v>
      </c>
      <c r="E19" s="1895">
        <v>0</v>
      </c>
      <c r="F19" s="1896">
        <v>0</v>
      </c>
      <c r="G19" s="1897">
        <v>0</v>
      </c>
      <c r="H19" s="1895">
        <v>-1</v>
      </c>
      <c r="I19" s="1896">
        <v>0</v>
      </c>
      <c r="J19" s="1897">
        <v>-1</v>
      </c>
      <c r="K19" s="1895">
        <v>1</v>
      </c>
      <c r="L19" s="1896">
        <v>0</v>
      </c>
      <c r="M19" s="1897">
        <v>1</v>
      </c>
      <c r="N19" s="1895">
        <v>0</v>
      </c>
      <c r="O19" s="1896">
        <v>0</v>
      </c>
      <c r="P19" s="1898">
        <v>0</v>
      </c>
    </row>
    <row r="20" spans="1:16" ht="15" customHeight="1" x14ac:dyDescent="0.25">
      <c r="A20" s="1891" t="s">
        <v>818</v>
      </c>
      <c r="B20" s="1892">
        <v>0</v>
      </c>
      <c r="C20" s="1893">
        <v>0</v>
      </c>
      <c r="D20" s="1894">
        <v>0</v>
      </c>
      <c r="E20" s="1895">
        <v>0</v>
      </c>
      <c r="F20" s="1896">
        <v>0</v>
      </c>
      <c r="G20" s="1897">
        <v>0</v>
      </c>
      <c r="H20" s="1895">
        <v>0</v>
      </c>
      <c r="I20" s="1896">
        <v>0</v>
      </c>
      <c r="J20" s="1897">
        <v>0</v>
      </c>
      <c r="K20" s="1895">
        <v>0</v>
      </c>
      <c r="L20" s="1896">
        <v>0</v>
      </c>
      <c r="M20" s="1897">
        <v>0</v>
      </c>
      <c r="N20" s="1895">
        <v>0</v>
      </c>
      <c r="O20" s="1896">
        <v>0</v>
      </c>
      <c r="P20" s="1898">
        <v>0</v>
      </c>
    </row>
    <row r="21" spans="1:16" ht="15" customHeight="1" x14ac:dyDescent="0.25">
      <c r="A21" s="1891" t="s">
        <v>646</v>
      </c>
      <c r="B21" s="1906">
        <v>-1</v>
      </c>
      <c r="C21" s="1907">
        <v>0</v>
      </c>
      <c r="D21" s="1908">
        <v>-1</v>
      </c>
      <c r="E21" s="1900">
        <v>1</v>
      </c>
      <c r="F21" s="1901">
        <v>0</v>
      </c>
      <c r="G21" s="1902">
        <v>1</v>
      </c>
      <c r="H21" s="1900">
        <v>0</v>
      </c>
      <c r="I21" s="1901">
        <v>0</v>
      </c>
      <c r="J21" s="1902">
        <v>0</v>
      </c>
      <c r="K21" s="1900">
        <v>-1</v>
      </c>
      <c r="L21" s="1901">
        <v>0</v>
      </c>
      <c r="M21" s="1902">
        <v>-1</v>
      </c>
      <c r="N21" s="1900">
        <v>0</v>
      </c>
      <c r="O21" s="1901">
        <v>0</v>
      </c>
      <c r="P21" s="1903">
        <v>0</v>
      </c>
    </row>
    <row r="22" spans="1:16" ht="15" customHeight="1" x14ac:dyDescent="0.25">
      <c r="A22" s="1909" t="s">
        <v>819</v>
      </c>
      <c r="B22" s="1910">
        <v>-1</v>
      </c>
      <c r="C22" s="1911">
        <v>0</v>
      </c>
      <c r="D22" s="1912">
        <v>-1</v>
      </c>
      <c r="E22" s="1913">
        <v>2</v>
      </c>
      <c r="F22" s="1914">
        <v>0</v>
      </c>
      <c r="G22" s="1915">
        <v>2</v>
      </c>
      <c r="H22" s="1913">
        <v>-1</v>
      </c>
      <c r="I22" s="1914">
        <v>0</v>
      </c>
      <c r="J22" s="1915">
        <v>-1</v>
      </c>
      <c r="K22" s="1913">
        <v>1</v>
      </c>
      <c r="L22" s="1914">
        <v>0</v>
      </c>
      <c r="M22" s="1915">
        <v>1</v>
      </c>
      <c r="N22" s="1913">
        <v>2</v>
      </c>
      <c r="O22" s="1914">
        <v>0</v>
      </c>
      <c r="P22" s="1916">
        <v>2</v>
      </c>
    </row>
    <row r="23" spans="1:16" ht="15" customHeight="1" x14ac:dyDescent="0.25">
      <c r="A23" s="1917" t="s">
        <v>820</v>
      </c>
      <c r="B23" s="1918">
        <v>20</v>
      </c>
      <c r="C23" s="1919">
        <v>942</v>
      </c>
      <c r="D23" s="1920">
        <v>962</v>
      </c>
      <c r="E23" s="1921">
        <v>454</v>
      </c>
      <c r="F23" s="1922">
        <v>802</v>
      </c>
      <c r="G23" s="1923">
        <v>1256</v>
      </c>
      <c r="H23" s="1921">
        <v>81</v>
      </c>
      <c r="I23" s="1922">
        <v>738</v>
      </c>
      <c r="J23" s="1923">
        <v>819</v>
      </c>
      <c r="K23" s="1921">
        <v>88</v>
      </c>
      <c r="L23" s="1922">
        <v>621</v>
      </c>
      <c r="M23" s="1923">
        <v>709</v>
      </c>
      <c r="N23" s="1921">
        <v>76</v>
      </c>
      <c r="O23" s="1922">
        <v>562</v>
      </c>
      <c r="P23" s="1924">
        <v>638</v>
      </c>
    </row>
    <row r="24" spans="1:16" ht="15" customHeight="1" x14ac:dyDescent="0.25">
      <c r="A24" s="1883"/>
      <c r="B24" s="1925"/>
      <c r="C24" s="1926"/>
      <c r="D24" s="1927"/>
      <c r="E24" s="1928"/>
      <c r="F24" s="1929"/>
      <c r="G24" s="1930"/>
      <c r="H24" s="1887"/>
      <c r="I24" s="1888"/>
      <c r="J24" s="1889"/>
      <c r="K24" s="1887"/>
      <c r="L24" s="1888"/>
      <c r="M24" s="1889"/>
      <c r="N24" s="1887"/>
      <c r="O24" s="1888"/>
      <c r="P24" s="1890"/>
    </row>
    <row r="25" spans="1:16" ht="15" customHeight="1" x14ac:dyDescent="0.25">
      <c r="A25" s="1931" t="s">
        <v>821</v>
      </c>
      <c r="B25" s="1932"/>
      <c r="C25" s="1933"/>
      <c r="D25" s="1934"/>
      <c r="E25" s="1935"/>
      <c r="F25" s="1936"/>
      <c r="G25" s="1937"/>
      <c r="H25" s="1938"/>
      <c r="I25" s="1939"/>
      <c r="J25" s="1940"/>
      <c r="K25" s="1938"/>
      <c r="L25" s="1939"/>
      <c r="M25" s="1940"/>
      <c r="N25" s="1938"/>
      <c r="O25" s="1939"/>
      <c r="P25" s="1941"/>
    </row>
    <row r="26" spans="1:16" ht="15" customHeight="1" x14ac:dyDescent="0.25">
      <c r="A26" s="1891" t="s">
        <v>707</v>
      </c>
      <c r="B26" s="1892">
        <v>0</v>
      </c>
      <c r="C26" s="1942">
        <v>32</v>
      </c>
      <c r="D26" s="1943">
        <v>32</v>
      </c>
      <c r="E26" s="1944">
        <v>27</v>
      </c>
      <c r="F26" s="1945">
        <v>28</v>
      </c>
      <c r="G26" s="1946">
        <v>55</v>
      </c>
      <c r="H26" s="1895">
        <v>2</v>
      </c>
      <c r="I26" s="1896">
        <v>25</v>
      </c>
      <c r="J26" s="1897">
        <v>27</v>
      </c>
      <c r="K26" s="1895">
        <v>-3</v>
      </c>
      <c r="L26" s="1896">
        <v>24</v>
      </c>
      <c r="M26" s="1897">
        <v>21</v>
      </c>
      <c r="N26" s="1895">
        <v>1</v>
      </c>
      <c r="O26" s="1896">
        <v>19</v>
      </c>
      <c r="P26" s="1898">
        <v>20</v>
      </c>
    </row>
    <row r="27" spans="1:16" ht="15" customHeight="1" x14ac:dyDescent="0.25">
      <c r="A27" s="1891" t="s">
        <v>708</v>
      </c>
      <c r="B27" s="1892">
        <v>4</v>
      </c>
      <c r="C27" s="1893">
        <v>38</v>
      </c>
      <c r="D27" s="1943">
        <v>42</v>
      </c>
      <c r="E27" s="1944">
        <v>77</v>
      </c>
      <c r="F27" s="1945">
        <v>18</v>
      </c>
      <c r="G27" s="1946">
        <v>95</v>
      </c>
      <c r="H27" s="1895">
        <v>13</v>
      </c>
      <c r="I27" s="1896">
        <v>17</v>
      </c>
      <c r="J27" s="1897">
        <v>30</v>
      </c>
      <c r="K27" s="1895">
        <v>7</v>
      </c>
      <c r="L27" s="1896">
        <v>7</v>
      </c>
      <c r="M27" s="1897">
        <v>14</v>
      </c>
      <c r="N27" s="1895">
        <v>10</v>
      </c>
      <c r="O27" s="1896">
        <v>6</v>
      </c>
      <c r="P27" s="1898">
        <v>16</v>
      </c>
    </row>
    <row r="28" spans="1:16" ht="15" customHeight="1" x14ac:dyDescent="0.25">
      <c r="A28" s="1899" t="s">
        <v>709</v>
      </c>
      <c r="B28" s="1892">
        <v>1</v>
      </c>
      <c r="C28" s="1893">
        <v>33</v>
      </c>
      <c r="D28" s="1943">
        <v>34</v>
      </c>
      <c r="E28" s="1944">
        <v>37</v>
      </c>
      <c r="F28" s="1945">
        <v>26</v>
      </c>
      <c r="G28" s="1946">
        <v>63</v>
      </c>
      <c r="H28" s="1900">
        <v>4</v>
      </c>
      <c r="I28" s="1901">
        <v>23</v>
      </c>
      <c r="J28" s="1902">
        <v>27</v>
      </c>
      <c r="K28" s="1900">
        <v>-1</v>
      </c>
      <c r="L28" s="1901">
        <v>21</v>
      </c>
      <c r="M28" s="1902">
        <v>20</v>
      </c>
      <c r="N28" s="1900">
        <v>2</v>
      </c>
      <c r="O28" s="1901">
        <v>17</v>
      </c>
      <c r="P28" s="1903">
        <v>19</v>
      </c>
    </row>
    <row r="29" spans="1:16" ht="15" customHeight="1" x14ac:dyDescent="0.25">
      <c r="A29" s="1891" t="s">
        <v>707</v>
      </c>
      <c r="B29" s="1892">
        <v>-10</v>
      </c>
      <c r="C29" s="1893">
        <v>254</v>
      </c>
      <c r="D29" s="1943">
        <v>244</v>
      </c>
      <c r="E29" s="1944">
        <v>-9</v>
      </c>
      <c r="F29" s="1945">
        <v>220</v>
      </c>
      <c r="G29" s="1946">
        <v>211</v>
      </c>
      <c r="H29" s="1895">
        <v>5</v>
      </c>
      <c r="I29" s="1896">
        <v>210</v>
      </c>
      <c r="J29" s="1897">
        <v>215</v>
      </c>
      <c r="K29" s="1895">
        <v>12</v>
      </c>
      <c r="L29" s="1896">
        <v>172</v>
      </c>
      <c r="M29" s="1897">
        <v>184</v>
      </c>
      <c r="N29" s="1895">
        <v>5</v>
      </c>
      <c r="O29" s="1896">
        <v>167</v>
      </c>
      <c r="P29" s="1898">
        <v>172</v>
      </c>
    </row>
    <row r="30" spans="1:16" ht="15" customHeight="1" x14ac:dyDescent="0.25">
      <c r="A30" s="1891" t="s">
        <v>814</v>
      </c>
      <c r="B30" s="1892">
        <v>7</v>
      </c>
      <c r="C30" s="1893">
        <v>33</v>
      </c>
      <c r="D30" s="1943">
        <v>40</v>
      </c>
      <c r="E30" s="1944">
        <v>10</v>
      </c>
      <c r="F30" s="1945">
        <v>32</v>
      </c>
      <c r="G30" s="1946">
        <v>42</v>
      </c>
      <c r="H30" s="1895">
        <v>8</v>
      </c>
      <c r="I30" s="1896">
        <v>29</v>
      </c>
      <c r="J30" s="1897">
        <v>37</v>
      </c>
      <c r="K30" s="1895">
        <v>6</v>
      </c>
      <c r="L30" s="1896">
        <v>30</v>
      </c>
      <c r="M30" s="1897">
        <v>36</v>
      </c>
      <c r="N30" s="1895">
        <v>8</v>
      </c>
      <c r="O30" s="1896">
        <v>29</v>
      </c>
      <c r="P30" s="1898">
        <v>37</v>
      </c>
    </row>
    <row r="31" spans="1:16" ht="15" customHeight="1" x14ac:dyDescent="0.25">
      <c r="A31" s="1899" t="s">
        <v>717</v>
      </c>
      <c r="B31" s="1892">
        <v>0</v>
      </c>
      <c r="C31" s="1893">
        <v>135</v>
      </c>
      <c r="D31" s="1943">
        <v>135</v>
      </c>
      <c r="E31" s="1944">
        <v>1</v>
      </c>
      <c r="F31" s="1945">
        <v>118</v>
      </c>
      <c r="G31" s="1946">
        <v>119</v>
      </c>
      <c r="H31" s="1895">
        <v>7</v>
      </c>
      <c r="I31" s="1896">
        <v>111</v>
      </c>
      <c r="J31" s="1904">
        <v>118</v>
      </c>
      <c r="K31" s="1895">
        <v>9</v>
      </c>
      <c r="L31" s="1896">
        <v>94</v>
      </c>
      <c r="M31" s="1904">
        <v>103</v>
      </c>
      <c r="N31" s="1895">
        <v>7</v>
      </c>
      <c r="O31" s="1896">
        <v>89</v>
      </c>
      <c r="P31" s="1905">
        <v>96</v>
      </c>
    </row>
    <row r="32" spans="1:16" ht="15" customHeight="1" x14ac:dyDescent="0.25">
      <c r="A32" s="1899" t="s">
        <v>718</v>
      </c>
      <c r="B32" s="1892">
        <v>3</v>
      </c>
      <c r="C32" s="1893">
        <v>6</v>
      </c>
      <c r="D32" s="1943">
        <v>9</v>
      </c>
      <c r="E32" s="1944">
        <v>3</v>
      </c>
      <c r="F32" s="1945">
        <v>6</v>
      </c>
      <c r="G32" s="1946">
        <v>9</v>
      </c>
      <c r="H32" s="1895">
        <v>3</v>
      </c>
      <c r="I32" s="1896">
        <v>0</v>
      </c>
      <c r="J32" s="1904">
        <v>3</v>
      </c>
      <c r="K32" s="1895">
        <v>0</v>
      </c>
      <c r="L32" s="1896">
        <v>5</v>
      </c>
      <c r="M32" s="1904">
        <v>5</v>
      </c>
      <c r="N32" s="1895">
        <v>5</v>
      </c>
      <c r="O32" s="1896">
        <v>-4</v>
      </c>
      <c r="P32" s="1905">
        <v>1</v>
      </c>
    </row>
    <row r="33" spans="1:16" ht="15" customHeight="1" x14ac:dyDescent="0.25">
      <c r="A33" s="1899" t="s">
        <v>722</v>
      </c>
      <c r="B33" s="1892">
        <v>4</v>
      </c>
      <c r="C33" s="1893">
        <v>-2</v>
      </c>
      <c r="D33" s="1947">
        <v>2</v>
      </c>
      <c r="E33" s="1944">
        <v>8</v>
      </c>
      <c r="F33" s="1945">
        <v>3</v>
      </c>
      <c r="G33" s="1948">
        <v>11</v>
      </c>
      <c r="H33" s="1895">
        <v>1</v>
      </c>
      <c r="I33" s="1896">
        <v>-3</v>
      </c>
      <c r="J33" s="1904">
        <v>-2</v>
      </c>
      <c r="K33" s="1895">
        <v>15</v>
      </c>
      <c r="L33" s="1896">
        <v>0</v>
      </c>
      <c r="M33" s="1904">
        <v>15</v>
      </c>
      <c r="N33" s="1895">
        <v>4</v>
      </c>
      <c r="O33" s="1896">
        <v>0</v>
      </c>
      <c r="P33" s="1905">
        <v>4</v>
      </c>
    </row>
    <row r="34" spans="1:16" ht="15" customHeight="1" x14ac:dyDescent="0.25">
      <c r="A34" s="1909" t="s">
        <v>538</v>
      </c>
      <c r="B34" s="1910">
        <v>0</v>
      </c>
      <c r="C34" s="1911">
        <v>0</v>
      </c>
      <c r="D34" s="1949">
        <v>0</v>
      </c>
      <c r="E34" s="1913">
        <v>0</v>
      </c>
      <c r="F34" s="1914">
        <v>0</v>
      </c>
      <c r="G34" s="1950">
        <v>0</v>
      </c>
      <c r="H34" s="1913">
        <v>0</v>
      </c>
      <c r="I34" s="1914">
        <v>0</v>
      </c>
      <c r="J34" s="1950">
        <v>0</v>
      </c>
      <c r="K34" s="1913">
        <v>0</v>
      </c>
      <c r="L34" s="1914">
        <v>0</v>
      </c>
      <c r="M34" s="1950">
        <v>0</v>
      </c>
      <c r="N34" s="1913">
        <v>0</v>
      </c>
      <c r="O34" s="1914">
        <v>0</v>
      </c>
      <c r="P34" s="1951">
        <v>0</v>
      </c>
    </row>
    <row r="35" spans="1:16" ht="15" customHeight="1" x14ac:dyDescent="0.25">
      <c r="A35" s="1952" t="s">
        <v>822</v>
      </c>
      <c r="B35" s="1953">
        <v>1</v>
      </c>
      <c r="C35" s="1954">
        <v>49</v>
      </c>
      <c r="D35" s="1955">
        <v>50</v>
      </c>
      <c r="E35" s="1956">
        <v>23</v>
      </c>
      <c r="F35" s="1957">
        <v>42</v>
      </c>
      <c r="G35" s="1958">
        <v>65</v>
      </c>
      <c r="H35" s="1921">
        <v>4</v>
      </c>
      <c r="I35" s="1922">
        <v>38</v>
      </c>
      <c r="J35" s="1959">
        <v>42</v>
      </c>
      <c r="K35" s="1921">
        <v>4</v>
      </c>
      <c r="L35" s="1922">
        <v>33</v>
      </c>
      <c r="M35" s="1959">
        <v>37</v>
      </c>
      <c r="N35" s="1921">
        <v>4</v>
      </c>
      <c r="O35" s="1922">
        <v>29</v>
      </c>
      <c r="P35" s="1960">
        <v>33</v>
      </c>
    </row>
    <row r="36" spans="1:16" ht="15" customHeight="1" x14ac:dyDescent="0.25">
      <c r="A36" s="1883"/>
      <c r="B36" s="1884"/>
      <c r="C36" s="1885"/>
      <c r="D36" s="1961"/>
      <c r="E36" s="1887"/>
      <c r="F36" s="1888"/>
      <c r="G36" s="1962"/>
      <c r="H36" s="1887"/>
      <c r="I36" s="1888"/>
      <c r="J36" s="1889"/>
      <c r="K36" s="1887"/>
      <c r="L36" s="1888"/>
      <c r="M36" s="1889"/>
      <c r="N36" s="1887"/>
      <c r="O36" s="1888"/>
      <c r="P36" s="1890"/>
    </row>
    <row r="37" spans="1:16" ht="15" customHeight="1" x14ac:dyDescent="0.25">
      <c r="A37" s="1931" t="s">
        <v>823</v>
      </c>
      <c r="B37" s="1963"/>
      <c r="C37" s="1964"/>
      <c r="D37" s="1965"/>
      <c r="E37" s="1938"/>
      <c r="F37" s="1939"/>
      <c r="G37" s="1966"/>
      <c r="H37" s="1938"/>
      <c r="I37" s="1939"/>
      <c r="J37" s="1940"/>
      <c r="K37" s="1938"/>
      <c r="L37" s="1939"/>
      <c r="M37" s="1940"/>
      <c r="N37" s="1938"/>
      <c r="O37" s="1939"/>
      <c r="P37" s="1941"/>
    </row>
    <row r="38" spans="1:16" ht="15" customHeight="1" x14ac:dyDescent="0.25">
      <c r="A38" s="1891" t="s">
        <v>707</v>
      </c>
      <c r="B38" s="1967"/>
      <c r="C38" s="1968"/>
      <c r="D38" s="1943">
        <v>33</v>
      </c>
      <c r="E38" s="1969"/>
      <c r="F38" s="1970"/>
      <c r="G38" s="1946">
        <v>24</v>
      </c>
      <c r="H38" s="1971"/>
      <c r="I38" s="1972"/>
      <c r="J38" s="1897">
        <v>22</v>
      </c>
      <c r="K38" s="1971"/>
      <c r="L38" s="1972"/>
      <c r="M38" s="1897">
        <v>21</v>
      </c>
      <c r="N38" s="1971"/>
      <c r="O38" s="1972"/>
      <c r="P38" s="1898">
        <v>18</v>
      </c>
    </row>
    <row r="39" spans="1:16" ht="15" customHeight="1" x14ac:dyDescent="0.25">
      <c r="A39" s="1891" t="s">
        <v>708</v>
      </c>
      <c r="B39" s="1967"/>
      <c r="C39" s="1968"/>
      <c r="D39" s="1943">
        <v>17</v>
      </c>
      <c r="E39" s="1969"/>
      <c r="F39" s="1970"/>
      <c r="G39" s="1946">
        <v>18</v>
      </c>
      <c r="H39" s="1971"/>
      <c r="I39" s="1972"/>
      <c r="J39" s="1897">
        <v>13</v>
      </c>
      <c r="K39" s="1971"/>
      <c r="L39" s="1972"/>
      <c r="M39" s="1897">
        <v>8</v>
      </c>
      <c r="N39" s="1971"/>
      <c r="O39" s="1972"/>
      <c r="P39" s="1898">
        <v>9</v>
      </c>
    </row>
    <row r="40" spans="1:16" ht="15" customHeight="1" x14ac:dyDescent="0.25">
      <c r="A40" s="1899" t="s">
        <v>709</v>
      </c>
      <c r="B40" s="1973"/>
      <c r="C40" s="1974"/>
      <c r="D40" s="1975">
        <v>29</v>
      </c>
      <c r="E40" s="1976"/>
      <c r="F40" s="1977"/>
      <c r="G40" s="1978">
        <v>22</v>
      </c>
      <c r="H40" s="1979"/>
      <c r="I40" s="1980"/>
      <c r="J40" s="1902">
        <v>20</v>
      </c>
      <c r="K40" s="1979"/>
      <c r="L40" s="1980"/>
      <c r="M40" s="1902">
        <v>18</v>
      </c>
      <c r="N40" s="1979"/>
      <c r="O40" s="1980"/>
      <c r="P40" s="1903">
        <v>16</v>
      </c>
    </row>
    <row r="41" spans="1:16" ht="15" customHeight="1" x14ac:dyDescent="0.25">
      <c r="A41" s="1891" t="s">
        <v>707</v>
      </c>
      <c r="B41" s="1967"/>
      <c r="C41" s="1968"/>
      <c r="D41" s="1943">
        <v>219</v>
      </c>
      <c r="E41" s="1969"/>
      <c r="F41" s="1970"/>
      <c r="G41" s="1946">
        <v>203</v>
      </c>
      <c r="H41" s="1971"/>
      <c r="I41" s="1972"/>
      <c r="J41" s="1897">
        <v>200</v>
      </c>
      <c r="K41" s="1971"/>
      <c r="L41" s="1972"/>
      <c r="M41" s="1897">
        <v>161</v>
      </c>
      <c r="N41" s="1971"/>
      <c r="O41" s="1972"/>
      <c r="P41" s="1898">
        <v>165</v>
      </c>
    </row>
    <row r="42" spans="1:16" ht="15" customHeight="1" x14ac:dyDescent="0.25">
      <c r="A42" s="1891" t="s">
        <v>814</v>
      </c>
      <c r="B42" s="1967"/>
      <c r="C42" s="1968"/>
      <c r="D42" s="1943">
        <v>22</v>
      </c>
      <c r="E42" s="1969"/>
      <c r="F42" s="1970"/>
      <c r="G42" s="1946">
        <v>18</v>
      </c>
      <c r="H42" s="1971"/>
      <c r="I42" s="1972"/>
      <c r="J42" s="1897">
        <v>14</v>
      </c>
      <c r="K42" s="1971"/>
      <c r="L42" s="1972"/>
      <c r="M42" s="1897">
        <v>20</v>
      </c>
      <c r="N42" s="1971"/>
      <c r="O42" s="1972"/>
      <c r="P42" s="1898">
        <v>29</v>
      </c>
    </row>
    <row r="43" spans="1:16" ht="15" customHeight="1" x14ac:dyDescent="0.25">
      <c r="A43" s="1899" t="s">
        <v>717</v>
      </c>
      <c r="B43" s="1967"/>
      <c r="C43" s="1968"/>
      <c r="D43" s="1947">
        <v>113</v>
      </c>
      <c r="E43" s="1969"/>
      <c r="F43" s="1970"/>
      <c r="G43" s="1948">
        <v>102</v>
      </c>
      <c r="H43" s="1971"/>
      <c r="I43" s="1972"/>
      <c r="J43" s="1904">
        <v>98</v>
      </c>
      <c r="K43" s="1971"/>
      <c r="L43" s="1972"/>
      <c r="M43" s="1904">
        <v>83</v>
      </c>
      <c r="N43" s="1971"/>
      <c r="O43" s="1972"/>
      <c r="P43" s="1905">
        <v>88</v>
      </c>
    </row>
    <row r="44" spans="1:16" ht="15" customHeight="1" x14ac:dyDescent="0.25">
      <c r="A44" s="1899" t="s">
        <v>718</v>
      </c>
      <c r="B44" s="1967"/>
      <c r="C44" s="1968"/>
      <c r="D44" s="1947">
        <v>0</v>
      </c>
      <c r="E44" s="1969"/>
      <c r="F44" s="1970"/>
      <c r="G44" s="1948">
        <v>1</v>
      </c>
      <c r="H44" s="1971"/>
      <c r="I44" s="1972"/>
      <c r="J44" s="1904">
        <v>1</v>
      </c>
      <c r="K44" s="1971"/>
      <c r="L44" s="1972"/>
      <c r="M44" s="1904">
        <v>1</v>
      </c>
      <c r="N44" s="1971"/>
      <c r="O44" s="1972"/>
      <c r="P44" s="1905">
        <v>-1</v>
      </c>
    </row>
    <row r="45" spans="1:16" ht="15" customHeight="1" x14ac:dyDescent="0.25">
      <c r="A45" s="1899" t="s">
        <v>722</v>
      </c>
      <c r="B45" s="1967"/>
      <c r="C45" s="1968"/>
      <c r="D45" s="1947">
        <v>-2</v>
      </c>
      <c r="E45" s="1969"/>
      <c r="F45" s="1970"/>
      <c r="G45" s="1948">
        <v>-2</v>
      </c>
      <c r="H45" s="1971"/>
      <c r="I45" s="1972"/>
      <c r="J45" s="1904">
        <v>-1</v>
      </c>
      <c r="K45" s="1971"/>
      <c r="L45" s="1972"/>
      <c r="M45" s="1904">
        <v>0</v>
      </c>
      <c r="N45" s="1971"/>
      <c r="O45" s="1972"/>
      <c r="P45" s="1905">
        <v>2</v>
      </c>
    </row>
    <row r="46" spans="1:16" ht="15" customHeight="1" x14ac:dyDescent="0.25">
      <c r="A46" s="1909" t="s">
        <v>538</v>
      </c>
      <c r="B46" s="1981"/>
      <c r="C46" s="1982"/>
      <c r="D46" s="1949">
        <v>0</v>
      </c>
      <c r="E46" s="1983"/>
      <c r="F46" s="1984"/>
      <c r="G46" s="1950">
        <v>0</v>
      </c>
      <c r="H46" s="1985"/>
      <c r="I46" s="1986"/>
      <c r="J46" s="1950">
        <v>0</v>
      </c>
      <c r="K46" s="1985"/>
      <c r="L46" s="1986"/>
      <c r="M46" s="1950">
        <v>0</v>
      </c>
      <c r="N46" s="1985"/>
      <c r="O46" s="1986"/>
      <c r="P46" s="1951">
        <v>0</v>
      </c>
    </row>
    <row r="47" spans="1:16" ht="15" customHeight="1" x14ac:dyDescent="0.25">
      <c r="A47" s="1952" t="s">
        <v>824</v>
      </c>
      <c r="B47" s="1987"/>
      <c r="C47" s="1988"/>
      <c r="D47" s="1955">
        <v>42</v>
      </c>
      <c r="E47" s="1989"/>
      <c r="F47" s="1990"/>
      <c r="G47" s="1958">
        <v>35</v>
      </c>
      <c r="H47" s="1991"/>
      <c r="I47" s="1992"/>
      <c r="J47" s="1959">
        <v>34</v>
      </c>
      <c r="K47" s="1991"/>
      <c r="L47" s="1992"/>
      <c r="M47" s="1959">
        <v>29</v>
      </c>
      <c r="N47" s="1991"/>
      <c r="O47" s="1992"/>
      <c r="P47" s="1960">
        <v>29</v>
      </c>
    </row>
    <row r="48" spans="1:16" ht="15" customHeight="1" x14ac:dyDescent="0.25">
      <c r="A48" s="1993"/>
      <c r="B48" s="1993"/>
      <c r="C48" s="1993"/>
      <c r="D48" s="1993"/>
      <c r="E48" s="1994"/>
      <c r="F48" s="1994"/>
      <c r="G48" s="1994"/>
      <c r="H48" s="1994"/>
      <c r="I48" s="1994"/>
      <c r="J48" s="1994"/>
      <c r="K48" s="1994"/>
      <c r="L48" s="1994"/>
      <c r="M48" s="1994"/>
      <c r="N48" s="1994"/>
      <c r="O48" s="1994"/>
      <c r="P48" s="1994"/>
    </row>
    <row r="49" spans="1:16" ht="12" customHeight="1" x14ac:dyDescent="0.25">
      <c r="A49" s="2749" t="s">
        <v>726</v>
      </c>
      <c r="B49" s="2749" t="s">
        <v>15</v>
      </c>
      <c r="C49" s="2749" t="s">
        <v>15</v>
      </c>
      <c r="D49" s="2749" t="s">
        <v>15</v>
      </c>
      <c r="E49" s="2749" t="s">
        <v>15</v>
      </c>
      <c r="F49" s="2749" t="s">
        <v>15</v>
      </c>
      <c r="G49" s="2749" t="s">
        <v>15</v>
      </c>
      <c r="H49" s="2749" t="s">
        <v>15</v>
      </c>
      <c r="I49" s="2749" t="s">
        <v>15</v>
      </c>
      <c r="J49" s="2749" t="s">
        <v>15</v>
      </c>
      <c r="K49" s="2749" t="s">
        <v>15</v>
      </c>
      <c r="L49" s="2749" t="s">
        <v>15</v>
      </c>
      <c r="M49" s="2749" t="s">
        <v>15</v>
      </c>
      <c r="N49" s="2749" t="s">
        <v>15</v>
      </c>
      <c r="O49" s="2749" t="s">
        <v>15</v>
      </c>
      <c r="P49" s="2749" t="s">
        <v>15</v>
      </c>
    </row>
    <row r="50" spans="1:16" ht="12" customHeight="1" x14ac:dyDescent="0.25">
      <c r="A50" s="2749" t="s">
        <v>751</v>
      </c>
      <c r="B50" s="2749" t="s">
        <v>15</v>
      </c>
      <c r="C50" s="2749" t="s">
        <v>15</v>
      </c>
      <c r="D50" s="2749" t="s">
        <v>15</v>
      </c>
      <c r="E50" s="2749" t="s">
        <v>15</v>
      </c>
      <c r="F50" s="2749" t="s">
        <v>15</v>
      </c>
      <c r="G50" s="2749" t="s">
        <v>15</v>
      </c>
      <c r="H50" s="2749" t="s">
        <v>15</v>
      </c>
      <c r="I50" s="2749" t="s">
        <v>15</v>
      </c>
      <c r="J50" s="2749" t="s">
        <v>15</v>
      </c>
      <c r="K50" s="2749" t="s">
        <v>15</v>
      </c>
      <c r="L50" s="2749" t="s">
        <v>15</v>
      </c>
      <c r="M50" s="2749" t="s">
        <v>15</v>
      </c>
      <c r="N50" s="2749" t="s">
        <v>15</v>
      </c>
      <c r="O50" s="2749" t="s">
        <v>15</v>
      </c>
      <c r="P50" s="2749" t="s">
        <v>15</v>
      </c>
    </row>
    <row r="51" spans="1:16" ht="12" customHeight="1" x14ac:dyDescent="0.25">
      <c r="A51" s="2749" t="s">
        <v>781</v>
      </c>
      <c r="B51" s="2749" t="s">
        <v>15</v>
      </c>
      <c r="C51" s="2749" t="s">
        <v>15</v>
      </c>
      <c r="D51" s="2749" t="s">
        <v>15</v>
      </c>
      <c r="E51" s="2749" t="s">
        <v>15</v>
      </c>
      <c r="F51" s="2749" t="s">
        <v>15</v>
      </c>
      <c r="G51" s="2749" t="s">
        <v>15</v>
      </c>
      <c r="H51" s="2749" t="s">
        <v>15</v>
      </c>
      <c r="I51" s="2749" t="s">
        <v>15</v>
      </c>
      <c r="J51" s="2749" t="s">
        <v>15</v>
      </c>
      <c r="K51" s="2749" t="s">
        <v>15</v>
      </c>
      <c r="L51" s="2749" t="s">
        <v>15</v>
      </c>
      <c r="M51" s="2749" t="s">
        <v>15</v>
      </c>
      <c r="N51" s="2749" t="s">
        <v>15</v>
      </c>
      <c r="O51" s="2749" t="s">
        <v>15</v>
      </c>
      <c r="P51" s="2749" t="s">
        <v>15</v>
      </c>
    </row>
    <row r="52" spans="1:16" ht="12" customHeight="1" x14ac:dyDescent="0.25">
      <c r="A52" s="2749" t="s">
        <v>371</v>
      </c>
      <c r="B52" s="2749" t="s">
        <v>15</v>
      </c>
      <c r="C52" s="2749" t="s">
        <v>15</v>
      </c>
      <c r="D52" s="2749" t="s">
        <v>15</v>
      </c>
      <c r="E52" s="2749" t="s">
        <v>15</v>
      </c>
      <c r="F52" s="2749" t="s">
        <v>15</v>
      </c>
      <c r="G52" s="2749" t="s">
        <v>15</v>
      </c>
      <c r="H52" s="2749" t="s">
        <v>15</v>
      </c>
      <c r="I52" s="2749" t="s">
        <v>15</v>
      </c>
      <c r="J52" s="2749" t="s">
        <v>15</v>
      </c>
      <c r="K52" s="2749" t="s">
        <v>15</v>
      </c>
      <c r="L52" s="2749" t="s">
        <v>15</v>
      </c>
      <c r="M52" s="2749" t="s">
        <v>15</v>
      </c>
      <c r="N52" s="2749" t="s">
        <v>15</v>
      </c>
      <c r="O52" s="2749" t="s">
        <v>15</v>
      </c>
      <c r="P52" s="2749" t="s">
        <v>15</v>
      </c>
    </row>
    <row r="53" spans="1:16" ht="10" customHeight="1" x14ac:dyDescent="0.25">
      <c r="A53" s="1995"/>
      <c r="B53" s="1996"/>
      <c r="C53" s="1996"/>
      <c r="D53" s="1996"/>
      <c r="E53" s="1996"/>
      <c r="F53" s="1996"/>
      <c r="G53" s="1996"/>
      <c r="H53" s="1996"/>
      <c r="I53" s="1996"/>
      <c r="J53" s="1996"/>
      <c r="K53" s="1996"/>
      <c r="L53" s="1996"/>
      <c r="M53" s="1996"/>
      <c r="N53" s="1996"/>
      <c r="O53" s="1996"/>
      <c r="P53" s="1996"/>
    </row>
  </sheetData>
  <mergeCells count="5">
    <mergeCell ref="A2:P2"/>
    <mergeCell ref="A49:P49"/>
    <mergeCell ref="A50:P50"/>
    <mergeCell ref="A51:P51"/>
    <mergeCell ref="A52:P52"/>
  </mergeCells>
  <hyperlinks>
    <hyperlink ref="A1" location="ToC!A2" display="Back to Table of Contents" xr:uid="{25E50DE7-74B6-4D9F-BC13-E84ECE379B9B}"/>
  </hyperlinks>
  <pageMargins left="0.5" right="0.5" top="0.5" bottom="0.5" header="0.25" footer="0.25"/>
  <pageSetup scale="68" orientation="landscape" r:id="rId1"/>
  <headerFooter>
    <oddFooter>&amp;L&amp;G&amp;C&amp;"Scotia,Regular"&amp;9Supplementary Financial Information (SFI)&amp;R23&amp;"Scotia,Regular"&amp;7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DF83-1060-42CD-8FF0-6B27CEEEF348}">
  <sheetPr>
    <pageSetUpPr fitToPage="1"/>
  </sheetPr>
  <dimension ref="A1:M25"/>
  <sheetViews>
    <sheetView showGridLines="0" topLeftCell="A12" zoomScaleNormal="100" workbookViewId="0">
      <selection activeCell="A18" sqref="A18:M18"/>
    </sheetView>
  </sheetViews>
  <sheetFormatPr defaultRowHeight="12.5" x14ac:dyDescent="0.25"/>
  <cols>
    <col min="1" max="1" width="86.7265625" style="22" customWidth="1"/>
    <col min="2" max="13" width="7.26953125" style="22" customWidth="1"/>
    <col min="14" max="16384" width="8.7265625" style="22"/>
  </cols>
  <sheetData>
    <row r="1" spans="1:13" ht="20" customHeight="1" x14ac:dyDescent="0.25">
      <c r="A1" s="21" t="s">
        <v>13</v>
      </c>
    </row>
    <row r="2" spans="1:13" ht="25" customHeight="1" x14ac:dyDescent="0.25">
      <c r="A2" s="2624" t="s">
        <v>14</v>
      </c>
      <c r="B2" s="2624" t="s">
        <v>15</v>
      </c>
      <c r="C2" s="2624" t="s">
        <v>15</v>
      </c>
      <c r="D2" s="2624" t="s">
        <v>15</v>
      </c>
      <c r="E2" s="2624" t="s">
        <v>15</v>
      </c>
      <c r="F2" s="2624" t="s">
        <v>15</v>
      </c>
      <c r="G2" s="2624" t="s">
        <v>15</v>
      </c>
      <c r="H2" s="2624" t="s">
        <v>15</v>
      </c>
      <c r="I2" s="2624" t="s">
        <v>15</v>
      </c>
      <c r="J2" s="2624" t="s">
        <v>15</v>
      </c>
      <c r="K2" s="2624" t="s">
        <v>15</v>
      </c>
      <c r="L2" s="2624" t="s">
        <v>15</v>
      </c>
      <c r="M2" s="2624" t="s">
        <v>15</v>
      </c>
    </row>
    <row r="3" spans="1:13" ht="30" customHeight="1" x14ac:dyDescent="0.35">
      <c r="A3" s="2625" t="s">
        <v>16</v>
      </c>
      <c r="B3" s="2625" t="s">
        <v>15</v>
      </c>
      <c r="C3" s="2625" t="s">
        <v>15</v>
      </c>
      <c r="D3" s="2625" t="s">
        <v>15</v>
      </c>
      <c r="E3" s="2625" t="s">
        <v>15</v>
      </c>
      <c r="F3" s="2625" t="s">
        <v>15</v>
      </c>
      <c r="G3" s="2625" t="s">
        <v>15</v>
      </c>
      <c r="H3" s="2625" t="s">
        <v>15</v>
      </c>
      <c r="I3" s="2625" t="s">
        <v>15</v>
      </c>
      <c r="J3" s="2625" t="s">
        <v>15</v>
      </c>
      <c r="K3" s="2625" t="s">
        <v>15</v>
      </c>
      <c r="L3" s="2625" t="s">
        <v>15</v>
      </c>
      <c r="M3" s="2625" t="s">
        <v>15</v>
      </c>
    </row>
    <row r="4" spans="1:13" ht="25" customHeight="1" x14ac:dyDescent="0.35">
      <c r="A4" s="2625" t="s">
        <v>17</v>
      </c>
      <c r="B4" s="2625" t="s">
        <v>15</v>
      </c>
      <c r="C4" s="2625" t="s">
        <v>15</v>
      </c>
      <c r="D4" s="2625" t="s">
        <v>15</v>
      </c>
      <c r="E4" s="2625" t="s">
        <v>15</v>
      </c>
      <c r="F4" s="2625" t="s">
        <v>15</v>
      </c>
      <c r="G4" s="2625" t="s">
        <v>15</v>
      </c>
      <c r="H4" s="2625" t="s">
        <v>15</v>
      </c>
      <c r="I4" s="2625" t="s">
        <v>15</v>
      </c>
      <c r="J4" s="2625" t="s">
        <v>15</v>
      </c>
      <c r="K4" s="2625" t="s">
        <v>15</v>
      </c>
      <c r="L4" s="2625" t="s">
        <v>15</v>
      </c>
      <c r="M4" s="2625" t="s">
        <v>15</v>
      </c>
    </row>
    <row r="5" spans="1:13" ht="82.5" customHeight="1" x14ac:dyDescent="0.25">
      <c r="A5" s="2623" t="s">
        <v>18</v>
      </c>
      <c r="B5" s="2623" t="s">
        <v>15</v>
      </c>
      <c r="C5" s="2623" t="s">
        <v>15</v>
      </c>
      <c r="D5" s="2623" t="s">
        <v>15</v>
      </c>
      <c r="E5" s="2623" t="s">
        <v>15</v>
      </c>
      <c r="F5" s="2623" t="s">
        <v>15</v>
      </c>
      <c r="G5" s="2623" t="s">
        <v>15</v>
      </c>
      <c r="H5" s="2623" t="s">
        <v>15</v>
      </c>
      <c r="I5" s="2623" t="s">
        <v>15</v>
      </c>
      <c r="J5" s="2623" t="s">
        <v>15</v>
      </c>
      <c r="K5" s="2623" t="s">
        <v>15</v>
      </c>
      <c r="L5" s="2623" t="s">
        <v>15</v>
      </c>
      <c r="M5" s="2623" t="s">
        <v>15</v>
      </c>
    </row>
    <row r="6" spans="1:13" ht="25" customHeight="1" x14ac:dyDescent="0.35">
      <c r="A6" s="2625" t="s">
        <v>19</v>
      </c>
      <c r="B6" s="2625" t="s">
        <v>15</v>
      </c>
      <c r="C6" s="2625" t="s">
        <v>15</v>
      </c>
      <c r="D6" s="2625" t="s">
        <v>15</v>
      </c>
      <c r="E6" s="2625" t="s">
        <v>15</v>
      </c>
      <c r="F6" s="2625" t="s">
        <v>15</v>
      </c>
      <c r="G6" s="2625" t="s">
        <v>15</v>
      </c>
      <c r="H6" s="2625" t="s">
        <v>15</v>
      </c>
      <c r="I6" s="2625" t="s">
        <v>15</v>
      </c>
      <c r="J6" s="2625" t="s">
        <v>15</v>
      </c>
      <c r="K6" s="2625" t="s">
        <v>15</v>
      </c>
      <c r="L6" s="2625" t="s">
        <v>15</v>
      </c>
      <c r="M6" s="2625" t="s">
        <v>15</v>
      </c>
    </row>
    <row r="7" spans="1:13" ht="60.65" customHeight="1" x14ac:dyDescent="0.25">
      <c r="A7" s="2623" t="s">
        <v>20</v>
      </c>
      <c r="B7" s="2623" t="s">
        <v>15</v>
      </c>
      <c r="C7" s="2623" t="s">
        <v>15</v>
      </c>
      <c r="D7" s="2623" t="s">
        <v>15</v>
      </c>
      <c r="E7" s="2623" t="s">
        <v>15</v>
      </c>
      <c r="F7" s="2623" t="s">
        <v>15</v>
      </c>
      <c r="G7" s="2623" t="s">
        <v>15</v>
      </c>
      <c r="H7" s="2623" t="s">
        <v>15</v>
      </c>
      <c r="I7" s="2623" t="s">
        <v>15</v>
      </c>
      <c r="J7" s="2623" t="s">
        <v>15</v>
      </c>
      <c r="K7" s="2623" t="s">
        <v>15</v>
      </c>
      <c r="L7" s="2623" t="s">
        <v>15</v>
      </c>
      <c r="M7" s="2623" t="s">
        <v>15</v>
      </c>
    </row>
    <row r="8" spans="1:13" ht="28.5" customHeight="1" x14ac:dyDescent="0.35">
      <c r="A8" s="2625" t="s">
        <v>21</v>
      </c>
      <c r="B8" s="2625" t="s">
        <v>15</v>
      </c>
      <c r="C8" s="2625" t="s">
        <v>15</v>
      </c>
      <c r="D8" s="2625" t="s">
        <v>15</v>
      </c>
      <c r="E8" s="2625" t="s">
        <v>15</v>
      </c>
      <c r="F8" s="2625" t="s">
        <v>15</v>
      </c>
      <c r="G8" s="2625" t="s">
        <v>15</v>
      </c>
      <c r="H8" s="2625" t="s">
        <v>15</v>
      </c>
      <c r="I8" s="2625" t="s">
        <v>15</v>
      </c>
      <c r="J8" s="2625" t="s">
        <v>15</v>
      </c>
      <c r="K8" s="2625" t="s">
        <v>15</v>
      </c>
      <c r="L8" s="2625" t="s">
        <v>15</v>
      </c>
      <c r="M8" s="2625" t="s">
        <v>15</v>
      </c>
    </row>
    <row r="9" spans="1:13" ht="15" customHeight="1" x14ac:dyDescent="0.25">
      <c r="A9" s="2623"/>
      <c r="B9" s="2623" t="s">
        <v>15</v>
      </c>
      <c r="C9" s="2623" t="s">
        <v>15</v>
      </c>
      <c r="D9" s="2623" t="s">
        <v>15</v>
      </c>
      <c r="E9" s="2623" t="s">
        <v>15</v>
      </c>
      <c r="F9" s="2623" t="s">
        <v>15</v>
      </c>
      <c r="G9" s="2623" t="s">
        <v>15</v>
      </c>
      <c r="H9" s="2623" t="s">
        <v>15</v>
      </c>
      <c r="I9" s="2623" t="s">
        <v>15</v>
      </c>
      <c r="J9" s="2623" t="s">
        <v>15</v>
      </c>
      <c r="K9" s="2623" t="s">
        <v>15</v>
      </c>
      <c r="L9" s="2623" t="s">
        <v>15</v>
      </c>
      <c r="M9" s="2623" t="s">
        <v>15</v>
      </c>
    </row>
    <row r="10" spans="1:13" ht="22.5" customHeight="1" x14ac:dyDescent="0.25">
      <c r="A10" s="2627" t="s">
        <v>22</v>
      </c>
      <c r="B10" s="2627" t="s">
        <v>15</v>
      </c>
      <c r="C10" s="2627" t="s">
        <v>15</v>
      </c>
      <c r="D10" s="2627" t="s">
        <v>15</v>
      </c>
      <c r="E10" s="2627" t="s">
        <v>15</v>
      </c>
      <c r="F10" s="2627" t="s">
        <v>15</v>
      </c>
      <c r="G10" s="2627" t="s">
        <v>15</v>
      </c>
      <c r="H10" s="2627" t="s">
        <v>15</v>
      </c>
      <c r="I10" s="2627" t="s">
        <v>15</v>
      </c>
      <c r="J10" s="2627" t="s">
        <v>15</v>
      </c>
      <c r="K10" s="2627" t="s">
        <v>15</v>
      </c>
      <c r="L10" s="2627" t="s">
        <v>15</v>
      </c>
      <c r="M10" s="2627" t="s">
        <v>15</v>
      </c>
    </row>
    <row r="11" spans="1:13" ht="35.5" customHeight="1" x14ac:dyDescent="0.25">
      <c r="A11" s="2626" t="s">
        <v>23</v>
      </c>
      <c r="B11" s="2626" t="s">
        <v>15</v>
      </c>
      <c r="C11" s="2626" t="s">
        <v>15</v>
      </c>
      <c r="D11" s="2626" t="s">
        <v>15</v>
      </c>
      <c r="E11" s="2626" t="s">
        <v>15</v>
      </c>
      <c r="F11" s="2626" t="s">
        <v>15</v>
      </c>
      <c r="G11" s="2626" t="s">
        <v>15</v>
      </c>
      <c r="H11" s="2626" t="s">
        <v>15</v>
      </c>
      <c r="I11" s="2626" t="s">
        <v>15</v>
      </c>
      <c r="J11" s="2626" t="s">
        <v>15</v>
      </c>
      <c r="K11" s="2626" t="s">
        <v>15</v>
      </c>
      <c r="L11" s="2626" t="s">
        <v>15</v>
      </c>
      <c r="M11" s="2626" t="s">
        <v>15</v>
      </c>
    </row>
    <row r="12" spans="1:13" ht="28.5" customHeight="1" x14ac:dyDescent="0.35">
      <c r="A12" s="2625" t="s">
        <v>24</v>
      </c>
      <c r="B12" s="2625" t="s">
        <v>15</v>
      </c>
      <c r="C12" s="2625" t="s">
        <v>15</v>
      </c>
      <c r="D12" s="2625" t="s">
        <v>15</v>
      </c>
      <c r="E12" s="2625" t="s">
        <v>15</v>
      </c>
      <c r="F12" s="2625" t="s">
        <v>15</v>
      </c>
      <c r="G12" s="2625" t="s">
        <v>15</v>
      </c>
      <c r="H12" s="2625" t="s">
        <v>15</v>
      </c>
      <c r="I12" s="2625" t="s">
        <v>15</v>
      </c>
      <c r="J12" s="2625" t="s">
        <v>15</v>
      </c>
      <c r="K12" s="2625" t="s">
        <v>15</v>
      </c>
      <c r="L12" s="2625" t="s">
        <v>15</v>
      </c>
      <c r="M12" s="2625" t="s">
        <v>15</v>
      </c>
    </row>
    <row r="13" spans="1:13" ht="15" customHeight="1" x14ac:dyDescent="0.25">
      <c r="A13" s="2623"/>
      <c r="B13" s="2623" t="s">
        <v>15</v>
      </c>
      <c r="C13" s="2623" t="s">
        <v>15</v>
      </c>
      <c r="D13" s="2623" t="s">
        <v>15</v>
      </c>
      <c r="E13" s="2623" t="s">
        <v>15</v>
      </c>
      <c r="F13" s="2623" t="s">
        <v>15</v>
      </c>
      <c r="G13" s="2623" t="s">
        <v>15</v>
      </c>
      <c r="H13" s="2623" t="s">
        <v>15</v>
      </c>
      <c r="I13" s="2623" t="s">
        <v>15</v>
      </c>
      <c r="J13" s="2623" t="s">
        <v>15</v>
      </c>
      <c r="K13" s="2623" t="s">
        <v>15</v>
      </c>
      <c r="L13" s="2623" t="s">
        <v>15</v>
      </c>
      <c r="M13" s="2623" t="s">
        <v>15</v>
      </c>
    </row>
    <row r="14" spans="1:13" ht="22.5" customHeight="1" x14ac:dyDescent="0.25">
      <c r="A14" s="2626" t="s">
        <v>25</v>
      </c>
      <c r="B14" s="2626" t="s">
        <v>15</v>
      </c>
      <c r="C14" s="2626" t="s">
        <v>15</v>
      </c>
      <c r="D14" s="2626" t="s">
        <v>15</v>
      </c>
      <c r="E14" s="2626" t="s">
        <v>15</v>
      </c>
      <c r="F14" s="2626" t="s">
        <v>15</v>
      </c>
      <c r="G14" s="2626" t="s">
        <v>15</v>
      </c>
      <c r="H14" s="2626" t="s">
        <v>15</v>
      </c>
      <c r="I14" s="2626" t="s">
        <v>15</v>
      </c>
      <c r="J14" s="2626" t="s">
        <v>15</v>
      </c>
      <c r="K14" s="2626" t="s">
        <v>15</v>
      </c>
      <c r="L14" s="2626" t="s">
        <v>15</v>
      </c>
      <c r="M14" s="2626" t="s">
        <v>15</v>
      </c>
    </row>
    <row r="15" spans="1:13" ht="37.5" customHeight="1" x14ac:dyDescent="0.25">
      <c r="A15" s="2626" t="s">
        <v>26</v>
      </c>
      <c r="B15" s="2626" t="s">
        <v>15</v>
      </c>
      <c r="C15" s="2626" t="s">
        <v>15</v>
      </c>
      <c r="D15" s="2626" t="s">
        <v>15</v>
      </c>
      <c r="E15" s="2626" t="s">
        <v>15</v>
      </c>
      <c r="F15" s="2626" t="s">
        <v>15</v>
      </c>
      <c r="G15" s="2626" t="s">
        <v>15</v>
      </c>
      <c r="H15" s="2626" t="s">
        <v>15</v>
      </c>
      <c r="I15" s="2626" t="s">
        <v>15</v>
      </c>
      <c r="J15" s="2626" t="s">
        <v>15</v>
      </c>
      <c r="K15" s="2626" t="s">
        <v>15</v>
      </c>
      <c r="L15" s="2626" t="s">
        <v>15</v>
      </c>
      <c r="M15" s="2626" t="s">
        <v>15</v>
      </c>
    </row>
    <row r="16" spans="1:13" ht="22.5" customHeight="1" x14ac:dyDescent="0.25">
      <c r="A16" s="2626" t="s">
        <v>27</v>
      </c>
      <c r="B16" s="2626" t="s">
        <v>15</v>
      </c>
      <c r="C16" s="2626" t="s">
        <v>15</v>
      </c>
      <c r="D16" s="2626" t="s">
        <v>15</v>
      </c>
      <c r="E16" s="2626" t="s">
        <v>15</v>
      </c>
      <c r="F16" s="2626" t="s">
        <v>15</v>
      </c>
      <c r="G16" s="2626" t="s">
        <v>15</v>
      </c>
      <c r="H16" s="2626" t="s">
        <v>15</v>
      </c>
      <c r="I16" s="2626" t="s">
        <v>15</v>
      </c>
      <c r="J16" s="2626" t="s">
        <v>15</v>
      </c>
      <c r="K16" s="2626" t="s">
        <v>15</v>
      </c>
      <c r="L16" s="2626" t="s">
        <v>15</v>
      </c>
      <c r="M16" s="2626" t="s">
        <v>15</v>
      </c>
    </row>
    <row r="17" spans="1:13" ht="46" customHeight="1" x14ac:dyDescent="0.25">
      <c r="A17" s="2626" t="s">
        <v>28</v>
      </c>
      <c r="B17" s="2626" t="s">
        <v>15</v>
      </c>
      <c r="C17" s="2626" t="s">
        <v>15</v>
      </c>
      <c r="D17" s="2626" t="s">
        <v>15</v>
      </c>
      <c r="E17" s="2626" t="s">
        <v>15</v>
      </c>
      <c r="F17" s="2626" t="s">
        <v>15</v>
      </c>
      <c r="G17" s="2626" t="s">
        <v>15</v>
      </c>
      <c r="H17" s="2626" t="s">
        <v>15</v>
      </c>
      <c r="I17" s="2626" t="s">
        <v>15</v>
      </c>
      <c r="J17" s="2626" t="s">
        <v>15</v>
      </c>
      <c r="K17" s="2626" t="s">
        <v>15</v>
      </c>
      <c r="L17" s="2626" t="s">
        <v>15</v>
      </c>
      <c r="M17" s="2626" t="s">
        <v>15</v>
      </c>
    </row>
    <row r="18" spans="1:13" ht="22.5" customHeight="1" x14ac:dyDescent="0.25">
      <c r="A18" s="2626" t="s">
        <v>29</v>
      </c>
      <c r="B18" s="2626" t="s">
        <v>15</v>
      </c>
      <c r="C18" s="2626" t="s">
        <v>15</v>
      </c>
      <c r="D18" s="2626" t="s">
        <v>15</v>
      </c>
      <c r="E18" s="2626" t="s">
        <v>15</v>
      </c>
      <c r="F18" s="2626" t="s">
        <v>15</v>
      </c>
      <c r="G18" s="2626" t="s">
        <v>15</v>
      </c>
      <c r="H18" s="2626" t="s">
        <v>15</v>
      </c>
      <c r="I18" s="2626" t="s">
        <v>15</v>
      </c>
      <c r="J18" s="2626" t="s">
        <v>15</v>
      </c>
      <c r="K18" s="2626" t="s">
        <v>15</v>
      </c>
      <c r="L18" s="2626" t="s">
        <v>15</v>
      </c>
      <c r="M18" s="2626" t="s">
        <v>15</v>
      </c>
    </row>
    <row r="19" spans="1:13" ht="39.5" customHeight="1" x14ac:dyDescent="0.25">
      <c r="A19" s="2626" t="s">
        <v>30</v>
      </c>
      <c r="B19" s="2626" t="s">
        <v>15</v>
      </c>
      <c r="C19" s="2626" t="s">
        <v>15</v>
      </c>
      <c r="D19" s="2626" t="s">
        <v>15</v>
      </c>
      <c r="E19" s="2626" t="s">
        <v>15</v>
      </c>
      <c r="F19" s="2626" t="s">
        <v>15</v>
      </c>
      <c r="G19" s="2626" t="s">
        <v>15</v>
      </c>
      <c r="H19" s="2626" t="s">
        <v>15</v>
      </c>
      <c r="I19" s="2626" t="s">
        <v>15</v>
      </c>
      <c r="J19" s="2626" t="s">
        <v>15</v>
      </c>
      <c r="K19" s="2626" t="s">
        <v>15</v>
      </c>
      <c r="L19" s="2626" t="s">
        <v>15</v>
      </c>
      <c r="M19" s="2626" t="s">
        <v>15</v>
      </c>
    </row>
    <row r="20" spans="1:13" ht="22.5" customHeight="1" x14ac:dyDescent="0.25">
      <c r="A20" s="2626" t="s">
        <v>31</v>
      </c>
      <c r="B20" s="2626" t="s">
        <v>15</v>
      </c>
      <c r="C20" s="2626" t="s">
        <v>15</v>
      </c>
      <c r="D20" s="2626" t="s">
        <v>15</v>
      </c>
      <c r="E20" s="2626" t="s">
        <v>15</v>
      </c>
      <c r="F20" s="2626" t="s">
        <v>15</v>
      </c>
      <c r="G20" s="2626" t="s">
        <v>15</v>
      </c>
      <c r="H20" s="2626" t="s">
        <v>15</v>
      </c>
      <c r="I20" s="2626" t="s">
        <v>15</v>
      </c>
      <c r="J20" s="2626" t="s">
        <v>15</v>
      </c>
      <c r="K20" s="2626" t="s">
        <v>15</v>
      </c>
      <c r="L20" s="2626" t="s">
        <v>15</v>
      </c>
      <c r="M20" s="2626" t="s">
        <v>15</v>
      </c>
    </row>
    <row r="21" spans="1:13" ht="54" customHeight="1" x14ac:dyDescent="0.25">
      <c r="A21" s="2626" t="s">
        <v>32</v>
      </c>
      <c r="B21" s="2626" t="s">
        <v>15</v>
      </c>
      <c r="C21" s="2626" t="s">
        <v>15</v>
      </c>
      <c r="D21" s="2626" t="s">
        <v>15</v>
      </c>
      <c r="E21" s="2626" t="s">
        <v>15</v>
      </c>
      <c r="F21" s="2626" t="s">
        <v>15</v>
      </c>
      <c r="G21" s="2626" t="s">
        <v>15</v>
      </c>
      <c r="H21" s="2626" t="s">
        <v>15</v>
      </c>
      <c r="I21" s="2626" t="s">
        <v>15</v>
      </c>
      <c r="J21" s="2626" t="s">
        <v>15</v>
      </c>
      <c r="K21" s="2626" t="s">
        <v>15</v>
      </c>
      <c r="L21" s="2626" t="s">
        <v>15</v>
      </c>
      <c r="M21" s="2626" t="s">
        <v>15</v>
      </c>
    </row>
    <row r="22" spans="1:13" ht="20.149999999999999" customHeight="1" x14ac:dyDescent="0.25">
      <c r="A22" s="2626" t="s">
        <v>33</v>
      </c>
      <c r="B22" s="2626" t="s">
        <v>15</v>
      </c>
      <c r="C22" s="2626" t="s">
        <v>15</v>
      </c>
      <c r="D22" s="2626" t="s">
        <v>15</v>
      </c>
      <c r="E22" s="2626" t="s">
        <v>15</v>
      </c>
      <c r="F22" s="2626" t="s">
        <v>15</v>
      </c>
      <c r="G22" s="2626" t="s">
        <v>15</v>
      </c>
      <c r="H22" s="2626" t="s">
        <v>15</v>
      </c>
      <c r="I22" s="2626" t="s">
        <v>15</v>
      </c>
      <c r="J22" s="2626" t="s">
        <v>15</v>
      </c>
      <c r="K22" s="2626" t="s">
        <v>15</v>
      </c>
      <c r="L22" s="2626" t="s">
        <v>15</v>
      </c>
      <c r="M22" s="2626" t="s">
        <v>15</v>
      </c>
    </row>
    <row r="23" spans="1:13" ht="50.9" customHeight="1" x14ac:dyDescent="0.25">
      <c r="A23" s="2626" t="s">
        <v>34</v>
      </c>
      <c r="B23" s="2626" t="s">
        <v>15</v>
      </c>
      <c r="C23" s="2626" t="s">
        <v>15</v>
      </c>
      <c r="D23" s="2626" t="s">
        <v>15</v>
      </c>
      <c r="E23" s="2626" t="s">
        <v>15</v>
      </c>
      <c r="F23" s="2626" t="s">
        <v>15</v>
      </c>
      <c r="G23" s="2626" t="s">
        <v>15</v>
      </c>
      <c r="H23" s="2626" t="s">
        <v>15</v>
      </c>
      <c r="I23" s="2626" t="s">
        <v>15</v>
      </c>
      <c r="J23" s="2626" t="s">
        <v>15</v>
      </c>
      <c r="K23" s="2626" t="s">
        <v>15</v>
      </c>
      <c r="L23" s="2626" t="s">
        <v>15</v>
      </c>
      <c r="M23" s="2626" t="s">
        <v>15</v>
      </c>
    </row>
    <row r="24" spans="1:13" ht="14.5" customHeight="1" x14ac:dyDescent="0.25">
      <c r="A24" s="23"/>
      <c r="B24" s="23"/>
      <c r="C24" s="23"/>
      <c r="D24" s="23"/>
      <c r="E24" s="23"/>
      <c r="F24" s="23"/>
      <c r="G24" s="23"/>
      <c r="H24" s="23"/>
      <c r="I24" s="23"/>
      <c r="J24" s="23"/>
      <c r="K24" s="23"/>
      <c r="L24" s="23"/>
      <c r="M24" s="23"/>
    </row>
    <row r="25" spans="1:13" ht="15.75" customHeight="1" x14ac:dyDescent="0.25">
      <c r="A25" s="2628"/>
      <c r="B25" s="2628" t="s">
        <v>15</v>
      </c>
      <c r="C25" s="2628" t="s">
        <v>15</v>
      </c>
      <c r="D25" s="2628" t="s">
        <v>15</v>
      </c>
      <c r="E25" s="2628" t="s">
        <v>15</v>
      </c>
      <c r="F25" s="2628" t="s">
        <v>15</v>
      </c>
      <c r="G25" s="2628" t="s">
        <v>15</v>
      </c>
      <c r="H25" s="2628" t="s">
        <v>15</v>
      </c>
      <c r="I25" s="2628" t="s">
        <v>15</v>
      </c>
      <c r="J25" s="2628" t="s">
        <v>15</v>
      </c>
      <c r="K25" s="2628" t="s">
        <v>15</v>
      </c>
      <c r="L25" s="2628" t="s">
        <v>15</v>
      </c>
      <c r="M25" s="2628" t="s">
        <v>15</v>
      </c>
    </row>
  </sheetData>
  <mergeCells count="23">
    <mergeCell ref="A20:M20"/>
    <mergeCell ref="A21:M21"/>
    <mergeCell ref="A22:M22"/>
    <mergeCell ref="A23:M23"/>
    <mergeCell ref="A25:M25"/>
    <mergeCell ref="A19:M19"/>
    <mergeCell ref="A8:M8"/>
    <mergeCell ref="A9:M9"/>
    <mergeCell ref="A10:M10"/>
    <mergeCell ref="A11:M11"/>
    <mergeCell ref="A12:M12"/>
    <mergeCell ref="A13:M13"/>
    <mergeCell ref="A14:M14"/>
    <mergeCell ref="A15:M15"/>
    <mergeCell ref="A16:M16"/>
    <mergeCell ref="A17:M17"/>
    <mergeCell ref="A18:M18"/>
    <mergeCell ref="A7:M7"/>
    <mergeCell ref="A2:M2"/>
    <mergeCell ref="A3:M3"/>
    <mergeCell ref="A4:M4"/>
    <mergeCell ref="A5:M5"/>
    <mergeCell ref="A6:M6"/>
  </mergeCells>
  <hyperlinks>
    <hyperlink ref="A1" location="ToC!A2" display="Back to Table of Contents" xr:uid="{C27FFAF7-2872-4822-B332-AA313708F6EE}"/>
  </hyperlinks>
  <pageMargins left="0.5" right="0.5" top="0.5" bottom="0.5" header="0.25" footer="0.25"/>
  <pageSetup scale="68" orientation="landscape" r:id="rId1"/>
  <headerFooter>
    <oddFooter>&amp;L&amp;G&amp;C&amp;"Scotia,Regular"&amp;9Supplementary Financial Information (SFI)&amp;RNotes_1&amp;"Scotia,Regular"&amp;7</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D382-F45A-40BA-8ACD-5B7BB74EF892}">
  <sheetPr>
    <pageSetUpPr fitToPage="1"/>
  </sheetPr>
  <dimension ref="A1:L45"/>
  <sheetViews>
    <sheetView showGridLines="0" zoomScaleNormal="100" workbookViewId="0"/>
  </sheetViews>
  <sheetFormatPr defaultRowHeight="12.5" x14ac:dyDescent="0.25"/>
  <cols>
    <col min="1" max="1" width="48.54296875" style="22" customWidth="1"/>
    <col min="2" max="12" width="10.7265625" style="22" customWidth="1"/>
    <col min="13" max="16384" width="8.7265625" style="22"/>
  </cols>
  <sheetData>
    <row r="1" spans="1:12" ht="20" customHeight="1" x14ac:dyDescent="0.25">
      <c r="A1" s="21" t="s">
        <v>13</v>
      </c>
    </row>
    <row r="2" spans="1:12" ht="25" customHeight="1" x14ac:dyDescent="0.25">
      <c r="A2" s="2769" t="s">
        <v>825</v>
      </c>
      <c r="B2" s="2769" t="s">
        <v>15</v>
      </c>
      <c r="C2" s="2769" t="s">
        <v>15</v>
      </c>
      <c r="D2" s="2769" t="s">
        <v>15</v>
      </c>
      <c r="E2" s="2769" t="s">
        <v>15</v>
      </c>
      <c r="F2" s="2769" t="s">
        <v>15</v>
      </c>
      <c r="G2" s="2769" t="s">
        <v>15</v>
      </c>
      <c r="H2" s="2769" t="s">
        <v>15</v>
      </c>
      <c r="I2" s="2769" t="s">
        <v>15</v>
      </c>
      <c r="J2" s="2769" t="s">
        <v>15</v>
      </c>
      <c r="K2" s="2769" t="s">
        <v>15</v>
      </c>
      <c r="L2" s="2769" t="s">
        <v>15</v>
      </c>
    </row>
    <row r="3" spans="1:12" ht="15" customHeight="1" x14ac:dyDescent="0.25">
      <c r="A3" s="1997" t="s">
        <v>272</v>
      </c>
      <c r="B3" s="1998" t="s">
        <v>174</v>
      </c>
      <c r="C3" s="2770" t="s">
        <v>346</v>
      </c>
      <c r="D3" s="2771" t="s">
        <v>15</v>
      </c>
      <c r="E3" s="2771" t="s">
        <v>15</v>
      </c>
      <c r="F3" s="2772" t="s">
        <v>15</v>
      </c>
      <c r="G3" s="2773" t="s">
        <v>347</v>
      </c>
      <c r="H3" s="2774" t="s">
        <v>15</v>
      </c>
      <c r="I3" s="2774" t="s">
        <v>15</v>
      </c>
      <c r="J3" s="2775" t="s">
        <v>15</v>
      </c>
      <c r="K3" s="2776" t="s">
        <v>175</v>
      </c>
      <c r="L3" s="2776" t="s">
        <v>15</v>
      </c>
    </row>
    <row r="4" spans="1:12" ht="15" customHeight="1" x14ac:dyDescent="0.25">
      <c r="A4" s="1999"/>
      <c r="B4" s="2000" t="s">
        <v>177</v>
      </c>
      <c r="C4" s="2001" t="s">
        <v>178</v>
      </c>
      <c r="D4" s="2002" t="s">
        <v>179</v>
      </c>
      <c r="E4" s="2003" t="s">
        <v>180</v>
      </c>
      <c r="F4" s="2004" t="s">
        <v>181</v>
      </c>
      <c r="G4" s="2005" t="s">
        <v>178</v>
      </c>
      <c r="H4" s="2002" t="s">
        <v>179</v>
      </c>
      <c r="I4" s="2003" t="s">
        <v>180</v>
      </c>
      <c r="J4" s="2004" t="s">
        <v>181</v>
      </c>
      <c r="K4" s="2003" t="s">
        <v>346</v>
      </c>
      <c r="L4" s="2003">
        <v>2022</v>
      </c>
    </row>
    <row r="5" spans="1:12" ht="15" customHeight="1" x14ac:dyDescent="0.25">
      <c r="A5" s="2006" t="s">
        <v>826</v>
      </c>
      <c r="B5" s="2007"/>
      <c r="C5" s="2008"/>
      <c r="D5" s="2009"/>
      <c r="E5" s="2009"/>
      <c r="F5" s="2010"/>
      <c r="G5" s="2011"/>
      <c r="H5" s="2009"/>
      <c r="I5" s="2009"/>
      <c r="J5" s="2010"/>
      <c r="K5" s="2012"/>
      <c r="L5" s="2012"/>
    </row>
    <row r="6" spans="1:12" ht="15" customHeight="1" x14ac:dyDescent="0.25">
      <c r="A6" s="2013"/>
      <c r="B6" s="2014"/>
      <c r="C6" s="2015"/>
      <c r="D6" s="2016"/>
      <c r="E6" s="2016"/>
      <c r="F6" s="2017"/>
      <c r="G6" s="2018"/>
      <c r="H6" s="2016"/>
      <c r="I6" s="2016"/>
      <c r="J6" s="2017"/>
      <c r="K6" s="2019"/>
      <c r="L6" s="2019"/>
    </row>
    <row r="7" spans="1:12" ht="15" customHeight="1" x14ac:dyDescent="0.25">
      <c r="A7" s="2020" t="s">
        <v>323</v>
      </c>
      <c r="B7" s="2021">
        <v>58</v>
      </c>
      <c r="C7" s="2022">
        <v>52</v>
      </c>
      <c r="D7" s="2023">
        <v>48</v>
      </c>
      <c r="E7" s="2023">
        <v>26</v>
      </c>
      <c r="F7" s="2024">
        <v>30</v>
      </c>
      <c r="G7" s="2025">
        <v>23</v>
      </c>
      <c r="H7" s="2023">
        <v>-2</v>
      </c>
      <c r="I7" s="2023">
        <v>3</v>
      </c>
      <c r="J7" s="2024">
        <v>25</v>
      </c>
      <c r="K7" s="2023">
        <v>156</v>
      </c>
      <c r="L7" s="2023">
        <v>49</v>
      </c>
    </row>
    <row r="8" spans="1:12" ht="15" customHeight="1" x14ac:dyDescent="0.25">
      <c r="A8" s="2020" t="s">
        <v>361</v>
      </c>
      <c r="B8" s="2021">
        <v>454</v>
      </c>
      <c r="C8" s="2022">
        <v>370</v>
      </c>
      <c r="D8" s="2023">
        <v>335</v>
      </c>
      <c r="E8" s="2023">
        <v>312</v>
      </c>
      <c r="F8" s="2024">
        <v>249</v>
      </c>
      <c r="G8" s="2025">
        <v>200</v>
      </c>
      <c r="H8" s="2023">
        <v>192</v>
      </c>
      <c r="I8" s="2023">
        <v>196</v>
      </c>
      <c r="J8" s="2024">
        <v>178</v>
      </c>
      <c r="K8" s="2023">
        <v>1266</v>
      </c>
      <c r="L8" s="2023">
        <v>766</v>
      </c>
    </row>
    <row r="9" spans="1:12" ht="15" customHeight="1" x14ac:dyDescent="0.25">
      <c r="A9" s="2020" t="s">
        <v>362</v>
      </c>
      <c r="B9" s="2021">
        <v>267</v>
      </c>
      <c r="C9" s="2022">
        <v>253</v>
      </c>
      <c r="D9" s="2023">
        <v>258</v>
      </c>
      <c r="E9" s="2023">
        <v>197</v>
      </c>
      <c r="F9" s="2024">
        <v>200</v>
      </c>
      <c r="G9" s="2025">
        <v>170</v>
      </c>
      <c r="H9" s="2023">
        <v>155</v>
      </c>
      <c r="I9" s="2023">
        <v>139</v>
      </c>
      <c r="J9" s="2024">
        <v>137</v>
      </c>
      <c r="K9" s="2023">
        <v>908</v>
      </c>
      <c r="L9" s="2023">
        <v>601</v>
      </c>
    </row>
    <row r="10" spans="1:12" ht="15" customHeight="1" x14ac:dyDescent="0.25">
      <c r="A10" s="2026" t="s">
        <v>678</v>
      </c>
      <c r="B10" s="2021">
        <v>779</v>
      </c>
      <c r="C10" s="2022">
        <v>675</v>
      </c>
      <c r="D10" s="2023">
        <v>641</v>
      </c>
      <c r="E10" s="2023">
        <v>535</v>
      </c>
      <c r="F10" s="2024">
        <v>479</v>
      </c>
      <c r="G10" s="2025">
        <v>393</v>
      </c>
      <c r="H10" s="2023">
        <v>345</v>
      </c>
      <c r="I10" s="2023">
        <v>338</v>
      </c>
      <c r="J10" s="2024">
        <v>340</v>
      </c>
      <c r="K10" s="2023">
        <v>2330</v>
      </c>
      <c r="L10" s="2023">
        <v>1416</v>
      </c>
    </row>
    <row r="11" spans="1:12" ht="15" customHeight="1" x14ac:dyDescent="0.25">
      <c r="A11" s="2027"/>
      <c r="B11" s="2028"/>
      <c r="C11" s="2029"/>
      <c r="D11" s="2030"/>
      <c r="E11" s="2030"/>
      <c r="F11" s="2031"/>
      <c r="G11" s="2032"/>
      <c r="H11" s="2030"/>
      <c r="I11" s="2030"/>
      <c r="J11" s="2031"/>
      <c r="K11" s="2030"/>
      <c r="L11" s="2030"/>
    </row>
    <row r="12" spans="1:12" ht="15" customHeight="1" x14ac:dyDescent="0.25">
      <c r="A12" s="2033" t="s">
        <v>827</v>
      </c>
      <c r="B12" s="2028"/>
      <c r="C12" s="2029"/>
      <c r="D12" s="2030"/>
      <c r="E12" s="2030"/>
      <c r="F12" s="2031"/>
      <c r="G12" s="2032"/>
      <c r="H12" s="2030"/>
      <c r="I12" s="2030"/>
      <c r="J12" s="2031"/>
      <c r="K12" s="2030"/>
      <c r="L12" s="2030"/>
    </row>
    <row r="13" spans="1:12" ht="15" customHeight="1" x14ac:dyDescent="0.25">
      <c r="A13" s="2020" t="s">
        <v>680</v>
      </c>
      <c r="B13" s="2021">
        <v>12</v>
      </c>
      <c r="C13" s="2022">
        <v>10</v>
      </c>
      <c r="D13" s="2023">
        <v>23</v>
      </c>
      <c r="E13" s="2023">
        <v>16</v>
      </c>
      <c r="F13" s="2024">
        <v>21</v>
      </c>
      <c r="G13" s="2025">
        <v>15</v>
      </c>
      <c r="H13" s="2023">
        <v>3</v>
      </c>
      <c r="I13" s="2023">
        <v>2</v>
      </c>
      <c r="J13" s="2024">
        <v>0</v>
      </c>
      <c r="K13" s="2023">
        <v>70</v>
      </c>
      <c r="L13" s="2023">
        <v>20</v>
      </c>
    </row>
    <row r="14" spans="1:12" ht="15" customHeight="1" x14ac:dyDescent="0.25">
      <c r="A14" s="2020" t="s">
        <v>796</v>
      </c>
      <c r="B14" s="2021">
        <v>0</v>
      </c>
      <c r="C14" s="2022">
        <v>0</v>
      </c>
      <c r="D14" s="2023">
        <v>0</v>
      </c>
      <c r="E14" s="2023">
        <v>0</v>
      </c>
      <c r="F14" s="2024" t="s">
        <v>828</v>
      </c>
      <c r="G14" s="2025">
        <v>0</v>
      </c>
      <c r="H14" s="2023">
        <v>0</v>
      </c>
      <c r="I14" s="2023">
        <v>0</v>
      </c>
      <c r="J14" s="2024">
        <v>0</v>
      </c>
      <c r="K14" s="2023">
        <v>0</v>
      </c>
      <c r="L14" s="2023">
        <v>0</v>
      </c>
    </row>
    <row r="15" spans="1:12" ht="15" customHeight="1" x14ac:dyDescent="0.25">
      <c r="A15" s="2033" t="s">
        <v>682</v>
      </c>
      <c r="B15" s="2021">
        <v>36</v>
      </c>
      <c r="C15" s="2022">
        <v>22</v>
      </c>
      <c r="D15" s="2023">
        <v>11</v>
      </c>
      <c r="E15" s="2023">
        <v>24</v>
      </c>
      <c r="F15" s="2024">
        <v>15</v>
      </c>
      <c r="G15" s="2025">
        <v>24</v>
      </c>
      <c r="H15" s="2023">
        <v>-29</v>
      </c>
      <c r="I15" s="2023">
        <v>9</v>
      </c>
      <c r="J15" s="2024">
        <v>18</v>
      </c>
      <c r="K15" s="2023">
        <v>72</v>
      </c>
      <c r="L15" s="2023">
        <v>22</v>
      </c>
    </row>
    <row r="16" spans="1:12" ht="15" customHeight="1" x14ac:dyDescent="0.25">
      <c r="A16" s="2033" t="s">
        <v>683</v>
      </c>
      <c r="B16" s="2021">
        <v>34</v>
      </c>
      <c r="C16" s="2022">
        <v>54</v>
      </c>
      <c r="D16" s="2023">
        <v>35</v>
      </c>
      <c r="E16" s="2023">
        <v>17</v>
      </c>
      <c r="F16" s="2024">
        <v>12</v>
      </c>
      <c r="G16" s="2025">
        <v>30</v>
      </c>
      <c r="H16" s="2023">
        <v>28</v>
      </c>
      <c r="I16" s="2023">
        <v>15</v>
      </c>
      <c r="J16" s="2024">
        <v>11</v>
      </c>
      <c r="K16" s="2023">
        <v>118</v>
      </c>
      <c r="L16" s="2023">
        <v>84</v>
      </c>
    </row>
    <row r="17" spans="1:12" ht="15" customHeight="1" x14ac:dyDescent="0.25">
      <c r="A17" s="2033" t="s">
        <v>684</v>
      </c>
      <c r="B17" s="2021">
        <v>0</v>
      </c>
      <c r="C17" s="2022">
        <v>0</v>
      </c>
      <c r="D17" s="2023">
        <v>0</v>
      </c>
      <c r="E17" s="2023">
        <v>-2</v>
      </c>
      <c r="F17" s="2024" t="s">
        <v>828</v>
      </c>
      <c r="G17" s="2025">
        <v>-2</v>
      </c>
      <c r="H17" s="2023">
        <v>-30</v>
      </c>
      <c r="I17" s="2023">
        <v>0</v>
      </c>
      <c r="J17" s="2024">
        <v>3</v>
      </c>
      <c r="K17" s="2023">
        <v>-2</v>
      </c>
      <c r="L17" s="2023">
        <v>-29</v>
      </c>
    </row>
    <row r="18" spans="1:12" ht="15" customHeight="1" x14ac:dyDescent="0.25">
      <c r="A18" s="2033" t="s">
        <v>685</v>
      </c>
      <c r="B18" s="2021">
        <v>43</v>
      </c>
      <c r="C18" s="2022">
        <v>-9</v>
      </c>
      <c r="D18" s="2023">
        <v>1</v>
      </c>
      <c r="E18" s="2023">
        <v>1</v>
      </c>
      <c r="F18" s="2024">
        <v>5</v>
      </c>
      <c r="G18" s="2025">
        <v>0</v>
      </c>
      <c r="H18" s="2023">
        <v>12</v>
      </c>
      <c r="I18" s="2023">
        <v>8</v>
      </c>
      <c r="J18" s="2024">
        <v>3</v>
      </c>
      <c r="K18" s="2023">
        <v>-2</v>
      </c>
      <c r="L18" s="2023">
        <v>23</v>
      </c>
    </row>
    <row r="19" spans="1:12" ht="15" customHeight="1" x14ac:dyDescent="0.25">
      <c r="A19" s="2033" t="s">
        <v>686</v>
      </c>
      <c r="B19" s="2021">
        <v>5</v>
      </c>
      <c r="C19" s="2022">
        <v>2</v>
      </c>
      <c r="D19" s="2023">
        <v>2</v>
      </c>
      <c r="E19" s="2023">
        <v>1</v>
      </c>
      <c r="F19" s="2024" t="s">
        <v>828</v>
      </c>
      <c r="G19" s="2025">
        <v>-1</v>
      </c>
      <c r="H19" s="2023">
        <v>-2</v>
      </c>
      <c r="I19" s="2023">
        <v>0</v>
      </c>
      <c r="J19" s="2024">
        <v>0</v>
      </c>
      <c r="K19" s="2023">
        <v>5</v>
      </c>
      <c r="L19" s="2023">
        <v>-3</v>
      </c>
    </row>
    <row r="20" spans="1:12" ht="15" customHeight="1" x14ac:dyDescent="0.25">
      <c r="A20" s="2033" t="s">
        <v>687</v>
      </c>
      <c r="B20" s="2021">
        <v>11</v>
      </c>
      <c r="C20" s="2022">
        <v>21</v>
      </c>
      <c r="D20" s="2023">
        <v>22</v>
      </c>
      <c r="E20" s="2023">
        <v>-1</v>
      </c>
      <c r="F20" s="2024">
        <v>8</v>
      </c>
      <c r="G20" s="2025">
        <v>3</v>
      </c>
      <c r="H20" s="2023">
        <v>17</v>
      </c>
      <c r="I20" s="2023">
        <v>5</v>
      </c>
      <c r="J20" s="2024">
        <v>12</v>
      </c>
      <c r="K20" s="2023">
        <v>50</v>
      </c>
      <c r="L20" s="2023">
        <v>37</v>
      </c>
    </row>
    <row r="21" spans="1:12" ht="15" customHeight="1" x14ac:dyDescent="0.25">
      <c r="A21" s="2033" t="s">
        <v>688</v>
      </c>
      <c r="B21" s="2021">
        <v>1</v>
      </c>
      <c r="C21" s="2022">
        <v>1</v>
      </c>
      <c r="D21" s="2023">
        <v>2</v>
      </c>
      <c r="E21" s="2023">
        <v>0</v>
      </c>
      <c r="F21" s="2024">
        <v>1</v>
      </c>
      <c r="G21" s="2025">
        <v>1</v>
      </c>
      <c r="H21" s="2023">
        <v>5</v>
      </c>
      <c r="I21" s="2023">
        <v>4</v>
      </c>
      <c r="J21" s="2024">
        <v>3</v>
      </c>
      <c r="K21" s="2023">
        <v>4</v>
      </c>
      <c r="L21" s="2023">
        <v>13</v>
      </c>
    </row>
    <row r="22" spans="1:12" ht="15" customHeight="1" x14ac:dyDescent="0.25">
      <c r="A22" s="2033" t="s">
        <v>689</v>
      </c>
      <c r="B22" s="2021">
        <v>0</v>
      </c>
      <c r="C22" s="2022">
        <v>1</v>
      </c>
      <c r="D22" s="2023">
        <v>-11</v>
      </c>
      <c r="E22" s="2023">
        <v>1</v>
      </c>
      <c r="F22" s="2024" t="s">
        <v>828</v>
      </c>
      <c r="G22" s="2025">
        <v>10</v>
      </c>
      <c r="H22" s="2023">
        <v>2</v>
      </c>
      <c r="I22" s="2023">
        <v>0</v>
      </c>
      <c r="J22" s="2024">
        <v>0</v>
      </c>
      <c r="K22" s="2023">
        <v>-9</v>
      </c>
      <c r="L22" s="2023">
        <v>12</v>
      </c>
    </row>
    <row r="23" spans="1:12" ht="15" customHeight="1" x14ac:dyDescent="0.25">
      <c r="A23" s="2033" t="s">
        <v>690</v>
      </c>
      <c r="B23" s="2021">
        <v>1</v>
      </c>
      <c r="C23" s="2022">
        <v>5</v>
      </c>
      <c r="D23" s="2023">
        <v>4</v>
      </c>
      <c r="E23" s="2023">
        <v>6</v>
      </c>
      <c r="F23" s="2024">
        <v>2</v>
      </c>
      <c r="G23" s="2025">
        <v>-2</v>
      </c>
      <c r="H23" s="2023">
        <v>1</v>
      </c>
      <c r="I23" s="2023">
        <v>1</v>
      </c>
      <c r="J23" s="2024">
        <v>-6</v>
      </c>
      <c r="K23" s="2023">
        <v>17</v>
      </c>
      <c r="L23" s="2023">
        <v>-6</v>
      </c>
    </row>
    <row r="24" spans="1:12" ht="15" customHeight="1" x14ac:dyDescent="0.25">
      <c r="A24" s="2033" t="s">
        <v>691</v>
      </c>
      <c r="B24" s="2021">
        <v>0</v>
      </c>
      <c r="C24" s="2022">
        <v>0</v>
      </c>
      <c r="D24" s="2023">
        <v>-4</v>
      </c>
      <c r="E24" s="2023">
        <v>0</v>
      </c>
      <c r="F24" s="2024" t="s">
        <v>828</v>
      </c>
      <c r="G24" s="2025">
        <v>11</v>
      </c>
      <c r="H24" s="2023">
        <v>12</v>
      </c>
      <c r="I24" s="2023">
        <v>8</v>
      </c>
      <c r="J24" s="2024">
        <v>3</v>
      </c>
      <c r="K24" s="2023">
        <v>-4</v>
      </c>
      <c r="L24" s="2023">
        <v>34</v>
      </c>
    </row>
    <row r="25" spans="1:12" ht="15" customHeight="1" x14ac:dyDescent="0.25">
      <c r="A25" s="2033" t="s">
        <v>692</v>
      </c>
      <c r="B25" s="2021">
        <v>4</v>
      </c>
      <c r="C25" s="2022">
        <v>-3</v>
      </c>
      <c r="D25" s="2023">
        <v>3</v>
      </c>
      <c r="E25" s="2023">
        <v>2</v>
      </c>
      <c r="F25" s="2024">
        <v>3</v>
      </c>
      <c r="G25" s="2025">
        <v>2</v>
      </c>
      <c r="H25" s="2023">
        <v>2</v>
      </c>
      <c r="I25" s="2023">
        <v>1</v>
      </c>
      <c r="J25" s="2024">
        <v>2</v>
      </c>
      <c r="K25" s="2023">
        <v>5</v>
      </c>
      <c r="L25" s="2023">
        <v>7</v>
      </c>
    </row>
    <row r="26" spans="1:12" ht="15" customHeight="1" x14ac:dyDescent="0.25">
      <c r="A26" s="2033" t="s">
        <v>693</v>
      </c>
      <c r="B26" s="2021">
        <v>7</v>
      </c>
      <c r="C26" s="2022">
        <v>7</v>
      </c>
      <c r="D26" s="2023">
        <v>-1</v>
      </c>
      <c r="E26" s="2023">
        <v>0</v>
      </c>
      <c r="F26" s="2024">
        <v>1</v>
      </c>
      <c r="G26" s="2025">
        <v>2</v>
      </c>
      <c r="H26" s="2023">
        <v>6</v>
      </c>
      <c r="I26" s="2023">
        <v>6</v>
      </c>
      <c r="J26" s="2024">
        <v>1</v>
      </c>
      <c r="K26" s="2023">
        <v>7</v>
      </c>
      <c r="L26" s="2023">
        <v>15</v>
      </c>
    </row>
    <row r="27" spans="1:12" ht="15" customHeight="1" x14ac:dyDescent="0.25">
      <c r="A27" s="2033" t="s">
        <v>694</v>
      </c>
      <c r="B27" s="2021">
        <v>3</v>
      </c>
      <c r="C27" s="2022">
        <v>2</v>
      </c>
      <c r="D27" s="2023">
        <v>0</v>
      </c>
      <c r="E27" s="2023">
        <v>5</v>
      </c>
      <c r="F27" s="2024">
        <v>8</v>
      </c>
      <c r="G27" s="2025">
        <v>2</v>
      </c>
      <c r="H27" s="2023">
        <v>8</v>
      </c>
      <c r="I27" s="2023">
        <v>0</v>
      </c>
      <c r="J27" s="2024">
        <v>0</v>
      </c>
      <c r="K27" s="2023">
        <v>15</v>
      </c>
      <c r="L27" s="2023">
        <v>10</v>
      </c>
    </row>
    <row r="28" spans="1:12" ht="15" customHeight="1" x14ac:dyDescent="0.25">
      <c r="A28" s="2033" t="s">
        <v>695</v>
      </c>
      <c r="B28" s="2021">
        <v>2</v>
      </c>
      <c r="C28" s="2022">
        <v>6</v>
      </c>
      <c r="D28" s="2023">
        <v>6</v>
      </c>
      <c r="E28" s="2023">
        <v>7</v>
      </c>
      <c r="F28" s="2024">
        <v>3</v>
      </c>
      <c r="G28" s="2025">
        <v>3</v>
      </c>
      <c r="H28" s="2023">
        <v>7</v>
      </c>
      <c r="I28" s="2023">
        <v>2</v>
      </c>
      <c r="J28" s="2024">
        <v>1</v>
      </c>
      <c r="K28" s="2023">
        <v>22</v>
      </c>
      <c r="L28" s="2023">
        <v>13</v>
      </c>
    </row>
    <row r="29" spans="1:12" ht="15" customHeight="1" x14ac:dyDescent="0.25">
      <c r="A29" s="2033" t="s">
        <v>696</v>
      </c>
      <c r="B29" s="2021">
        <v>1</v>
      </c>
      <c r="C29" s="2022">
        <v>0</v>
      </c>
      <c r="D29" s="2023">
        <v>0</v>
      </c>
      <c r="E29" s="2023">
        <v>2</v>
      </c>
      <c r="F29" s="2024">
        <v>1</v>
      </c>
      <c r="G29" s="2025">
        <v>1</v>
      </c>
      <c r="H29" s="2023">
        <v>3</v>
      </c>
      <c r="I29" s="2023">
        <v>0</v>
      </c>
      <c r="J29" s="2024">
        <v>10</v>
      </c>
      <c r="K29" s="2023">
        <v>3</v>
      </c>
      <c r="L29" s="2023">
        <v>14</v>
      </c>
    </row>
    <row r="30" spans="1:12" ht="15" customHeight="1" x14ac:dyDescent="0.25">
      <c r="A30" s="2033" t="s">
        <v>558</v>
      </c>
      <c r="B30" s="2021">
        <v>3</v>
      </c>
      <c r="C30" s="2022">
        <v>8</v>
      </c>
      <c r="D30" s="2023">
        <v>4</v>
      </c>
      <c r="E30" s="2023">
        <v>5</v>
      </c>
      <c r="F30" s="2024">
        <v>4</v>
      </c>
      <c r="G30" s="2025">
        <v>2</v>
      </c>
      <c r="H30" s="2023">
        <v>-2</v>
      </c>
      <c r="I30" s="2023">
        <v>5</v>
      </c>
      <c r="J30" s="2024">
        <v>3</v>
      </c>
      <c r="K30" s="2023">
        <v>21</v>
      </c>
      <c r="L30" s="2023">
        <v>8</v>
      </c>
    </row>
    <row r="31" spans="1:12" ht="15" customHeight="1" x14ac:dyDescent="0.25">
      <c r="A31" s="2033" t="s">
        <v>797</v>
      </c>
      <c r="B31" s="2021">
        <v>0</v>
      </c>
      <c r="C31" s="2022">
        <v>0</v>
      </c>
      <c r="D31" s="2023">
        <v>0</v>
      </c>
      <c r="E31" s="2023">
        <v>2</v>
      </c>
      <c r="F31" s="2024">
        <v>-1</v>
      </c>
      <c r="G31" s="2025">
        <v>0</v>
      </c>
      <c r="H31" s="2023">
        <v>1</v>
      </c>
      <c r="I31" s="2023">
        <v>2</v>
      </c>
      <c r="J31" s="2024">
        <v>1</v>
      </c>
      <c r="K31" s="2023">
        <v>1</v>
      </c>
      <c r="L31" s="2023">
        <v>4</v>
      </c>
    </row>
    <row r="32" spans="1:12" ht="15" customHeight="1" x14ac:dyDescent="0.25">
      <c r="A32" s="2034" t="s">
        <v>798</v>
      </c>
      <c r="B32" s="2035">
        <v>163</v>
      </c>
      <c r="C32" s="2036">
        <v>127</v>
      </c>
      <c r="D32" s="2037">
        <v>97</v>
      </c>
      <c r="E32" s="2037">
        <v>86</v>
      </c>
      <c r="F32" s="2038">
        <v>83</v>
      </c>
      <c r="G32" s="2039">
        <v>101</v>
      </c>
      <c r="H32" s="2037">
        <v>44</v>
      </c>
      <c r="I32" s="2037">
        <v>68</v>
      </c>
      <c r="J32" s="2038">
        <v>65</v>
      </c>
      <c r="K32" s="2040">
        <v>393</v>
      </c>
      <c r="L32" s="2040">
        <v>278</v>
      </c>
    </row>
    <row r="33" spans="1:12" ht="15" customHeight="1" x14ac:dyDescent="0.25">
      <c r="A33" s="2041" t="s">
        <v>829</v>
      </c>
      <c r="B33" s="2042">
        <v>942</v>
      </c>
      <c r="C33" s="2043">
        <v>802</v>
      </c>
      <c r="D33" s="2044">
        <v>738</v>
      </c>
      <c r="E33" s="2044">
        <v>621</v>
      </c>
      <c r="F33" s="2045">
        <v>562</v>
      </c>
      <c r="G33" s="2046">
        <v>494</v>
      </c>
      <c r="H33" s="2044">
        <v>389</v>
      </c>
      <c r="I33" s="2044">
        <v>406</v>
      </c>
      <c r="J33" s="2045">
        <v>405</v>
      </c>
      <c r="K33" s="2044">
        <v>2723</v>
      </c>
      <c r="L33" s="2044">
        <v>1694</v>
      </c>
    </row>
    <row r="34" spans="1:12" ht="15" customHeight="1" x14ac:dyDescent="0.25">
      <c r="A34" s="2047"/>
      <c r="B34" s="2048"/>
      <c r="C34" s="2049"/>
      <c r="D34" s="2050"/>
      <c r="E34" s="2050"/>
      <c r="F34" s="2051"/>
      <c r="G34" s="2049"/>
      <c r="H34" s="2050"/>
      <c r="I34" s="2050"/>
      <c r="J34" s="2051"/>
      <c r="K34" s="2050"/>
      <c r="L34" s="2050"/>
    </row>
    <row r="35" spans="1:12" ht="15" customHeight="1" x14ac:dyDescent="0.25">
      <c r="A35" s="2006" t="s">
        <v>830</v>
      </c>
      <c r="B35" s="2048"/>
      <c r="C35" s="2008"/>
      <c r="D35" s="2012"/>
      <c r="E35" s="2012"/>
      <c r="F35" s="2052"/>
      <c r="G35" s="2053"/>
      <c r="H35" s="2012"/>
      <c r="I35" s="2012"/>
      <c r="J35" s="2052"/>
      <c r="K35" s="2012"/>
      <c r="L35" s="2012"/>
    </row>
    <row r="36" spans="1:12" ht="15" customHeight="1" x14ac:dyDescent="0.25">
      <c r="A36" s="2054" t="s">
        <v>831</v>
      </c>
      <c r="B36" s="2021">
        <v>-15</v>
      </c>
      <c r="C36" s="2022">
        <v>224</v>
      </c>
      <c r="D36" s="2023">
        <v>30</v>
      </c>
      <c r="E36" s="2023">
        <v>3</v>
      </c>
      <c r="F36" s="2024">
        <v>19</v>
      </c>
      <c r="G36" s="2025">
        <v>21</v>
      </c>
      <c r="H36" s="2023">
        <v>-16</v>
      </c>
      <c r="I36" s="2023">
        <v>-122</v>
      </c>
      <c r="J36" s="2024">
        <v>-130</v>
      </c>
      <c r="K36" s="2023">
        <v>276</v>
      </c>
      <c r="L36" s="2023">
        <v>-247</v>
      </c>
    </row>
    <row r="37" spans="1:12" ht="15" customHeight="1" x14ac:dyDescent="0.25">
      <c r="A37" s="2054" t="s">
        <v>832</v>
      </c>
      <c r="B37" s="2021">
        <v>35</v>
      </c>
      <c r="C37" s="2022">
        <v>230</v>
      </c>
      <c r="D37" s="2023">
        <v>51</v>
      </c>
      <c r="E37" s="2023">
        <v>85</v>
      </c>
      <c r="F37" s="2024">
        <v>57</v>
      </c>
      <c r="G37" s="2025">
        <v>14</v>
      </c>
      <c r="H37" s="2023">
        <v>39</v>
      </c>
      <c r="I37" s="2023">
        <v>-65</v>
      </c>
      <c r="J37" s="2024">
        <v>-53</v>
      </c>
      <c r="K37" s="2023">
        <v>423</v>
      </c>
      <c r="L37" s="2023">
        <v>-65</v>
      </c>
    </row>
    <row r="38" spans="1:12" ht="15" customHeight="1" x14ac:dyDescent="0.25">
      <c r="A38" s="2055" t="s">
        <v>833</v>
      </c>
      <c r="B38" s="2021">
        <v>20</v>
      </c>
      <c r="C38" s="2022">
        <v>454</v>
      </c>
      <c r="D38" s="2023">
        <v>81</v>
      </c>
      <c r="E38" s="2023">
        <v>88</v>
      </c>
      <c r="F38" s="2024">
        <v>76</v>
      </c>
      <c r="G38" s="2025">
        <v>35</v>
      </c>
      <c r="H38" s="2023">
        <v>23</v>
      </c>
      <c r="I38" s="2023">
        <v>-187</v>
      </c>
      <c r="J38" s="2024">
        <v>-183</v>
      </c>
      <c r="K38" s="2023">
        <v>699</v>
      </c>
      <c r="L38" s="2023">
        <v>-312</v>
      </c>
    </row>
    <row r="39" spans="1:12" ht="15" customHeight="1" x14ac:dyDescent="0.25">
      <c r="A39" s="2056"/>
      <c r="B39" s="2057"/>
      <c r="C39" s="2058"/>
      <c r="D39" s="2059"/>
      <c r="E39" s="2059"/>
      <c r="F39" s="2060"/>
      <c r="G39" s="2061"/>
      <c r="H39" s="2059"/>
      <c r="I39" s="2059"/>
      <c r="J39" s="2060"/>
      <c r="K39" s="2059"/>
      <c r="L39" s="2059"/>
    </row>
    <row r="40" spans="1:12" ht="15" customHeight="1" x14ac:dyDescent="0.25">
      <c r="A40" s="2062" t="s">
        <v>820</v>
      </c>
      <c r="B40" s="2042">
        <v>962</v>
      </c>
      <c r="C40" s="2063">
        <v>1256</v>
      </c>
      <c r="D40" s="2064">
        <v>819</v>
      </c>
      <c r="E40" s="2064">
        <v>709</v>
      </c>
      <c r="F40" s="2065">
        <v>638</v>
      </c>
      <c r="G40" s="2066">
        <v>529</v>
      </c>
      <c r="H40" s="2064">
        <v>412</v>
      </c>
      <c r="I40" s="2064">
        <v>219</v>
      </c>
      <c r="J40" s="2065">
        <v>222</v>
      </c>
      <c r="K40" s="2064">
        <v>3422</v>
      </c>
      <c r="L40" s="2064">
        <v>1382</v>
      </c>
    </row>
    <row r="41" spans="1:12" ht="15" customHeight="1" x14ac:dyDescent="0.25">
      <c r="A41" s="2067"/>
      <c r="B41" s="2068"/>
      <c r="C41" s="2068"/>
      <c r="D41" s="2069"/>
      <c r="E41" s="2069"/>
      <c r="F41" s="2069"/>
      <c r="G41" s="2069"/>
      <c r="H41" s="2069"/>
      <c r="I41" s="2069"/>
      <c r="J41" s="2069"/>
      <c r="K41" s="2070"/>
      <c r="L41" s="2070"/>
    </row>
    <row r="42" spans="1:12" ht="14.5" customHeight="1" x14ac:dyDescent="0.25">
      <c r="A42" s="2749" t="s">
        <v>834</v>
      </c>
      <c r="B42" s="2749" t="s">
        <v>15</v>
      </c>
      <c r="C42" s="2749" t="s">
        <v>15</v>
      </c>
      <c r="D42" s="2749" t="s">
        <v>15</v>
      </c>
      <c r="E42" s="2749" t="s">
        <v>15</v>
      </c>
      <c r="F42" s="2749" t="s">
        <v>15</v>
      </c>
      <c r="G42" s="2749" t="s">
        <v>15</v>
      </c>
      <c r="H42" s="2749" t="s">
        <v>15</v>
      </c>
      <c r="I42" s="2749" t="s">
        <v>15</v>
      </c>
      <c r="J42" s="2749" t="s">
        <v>15</v>
      </c>
      <c r="K42" s="2749" t="s">
        <v>15</v>
      </c>
      <c r="L42" s="2749" t="s">
        <v>15</v>
      </c>
    </row>
    <row r="43" spans="1:12" ht="10" customHeight="1" x14ac:dyDescent="0.25">
      <c r="A43" s="2768"/>
      <c r="B43" s="2768" t="s">
        <v>15</v>
      </c>
      <c r="C43" s="2768" t="s">
        <v>15</v>
      </c>
      <c r="D43" s="2768" t="s">
        <v>15</v>
      </c>
      <c r="E43" s="2768" t="s">
        <v>15</v>
      </c>
      <c r="F43" s="2768" t="s">
        <v>15</v>
      </c>
      <c r="G43" s="2768" t="s">
        <v>15</v>
      </c>
      <c r="H43" s="2768" t="s">
        <v>15</v>
      </c>
      <c r="I43" s="2768" t="s">
        <v>15</v>
      </c>
      <c r="J43" s="2768" t="s">
        <v>15</v>
      </c>
      <c r="K43" s="2768" t="s">
        <v>15</v>
      </c>
      <c r="L43" s="2768" t="s">
        <v>15</v>
      </c>
    </row>
    <row r="44" spans="1:12" ht="10" customHeight="1" x14ac:dyDescent="0.25">
      <c r="A44" s="2768"/>
      <c r="B44" s="2768" t="s">
        <v>15</v>
      </c>
      <c r="C44" s="2768" t="s">
        <v>15</v>
      </c>
      <c r="D44" s="2768" t="s">
        <v>15</v>
      </c>
      <c r="E44" s="2768" t="s">
        <v>15</v>
      </c>
      <c r="F44" s="2768" t="s">
        <v>15</v>
      </c>
      <c r="G44" s="2768" t="s">
        <v>15</v>
      </c>
      <c r="H44" s="2768" t="s">
        <v>15</v>
      </c>
      <c r="I44" s="2768" t="s">
        <v>15</v>
      </c>
      <c r="J44" s="2768" t="s">
        <v>15</v>
      </c>
      <c r="K44" s="1857"/>
      <c r="L44" s="2071"/>
    </row>
    <row r="45" spans="1:12" ht="10" customHeight="1" x14ac:dyDescent="0.25">
      <c r="A45" s="2072"/>
      <c r="B45" s="2073"/>
      <c r="C45" s="2073"/>
      <c r="D45" s="2073"/>
      <c r="E45" s="2073"/>
      <c r="F45" s="2073"/>
      <c r="G45" s="2073"/>
      <c r="H45" s="2073"/>
      <c r="I45" s="2073"/>
      <c r="J45" s="2073"/>
      <c r="K45" s="2073"/>
      <c r="L45" s="2073"/>
    </row>
  </sheetData>
  <mergeCells count="7">
    <mergeCell ref="A44:J44"/>
    <mergeCell ref="A2:L2"/>
    <mergeCell ref="C3:F3"/>
    <mergeCell ref="G3:J3"/>
    <mergeCell ref="K3:L3"/>
    <mergeCell ref="A42:L42"/>
    <mergeCell ref="A43:L43"/>
  </mergeCells>
  <hyperlinks>
    <hyperlink ref="A1" location="ToC!A2" display="Back to Table of Contents" xr:uid="{EC1CD4A0-76DD-4683-B4A9-12FA52997B7B}"/>
  </hyperlinks>
  <pageMargins left="0.5" right="0.5" top="0.5" bottom="0.5" header="0.25" footer="0.25"/>
  <pageSetup scale="76" orientation="landscape" r:id="rId1"/>
  <headerFooter>
    <oddFooter>&amp;L&amp;G&amp;C&amp;"Scotia,Regular"&amp;9Supplementary Financial Information (SFI)&amp;R24&amp;"Scotia,Regular"&amp;7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6516-FD99-4F34-872C-D52782FDC7A7}">
  <sheetPr>
    <pageSetUpPr fitToPage="1"/>
  </sheetPr>
  <dimension ref="A1:J12"/>
  <sheetViews>
    <sheetView showGridLines="0" zoomScaleNormal="100" workbookViewId="0">
      <selection activeCell="A2" sqref="A2:J2"/>
    </sheetView>
  </sheetViews>
  <sheetFormatPr defaultRowHeight="12.5" x14ac:dyDescent="0.25"/>
  <cols>
    <col min="1" max="1" width="61.26953125" style="22" customWidth="1"/>
    <col min="2" max="10" width="11.7265625" style="22" customWidth="1"/>
    <col min="11" max="16384" width="8.7265625" style="22"/>
  </cols>
  <sheetData>
    <row r="1" spans="1:10" ht="20" customHeight="1" x14ac:dyDescent="0.25">
      <c r="A1" s="21" t="s">
        <v>13</v>
      </c>
    </row>
    <row r="2" spans="1:10" ht="25" customHeight="1" x14ac:dyDescent="0.25">
      <c r="A2" s="2777" t="s">
        <v>835</v>
      </c>
      <c r="B2" s="2777" t="s">
        <v>15</v>
      </c>
      <c r="C2" s="2777" t="s">
        <v>15</v>
      </c>
      <c r="D2" s="2777" t="s">
        <v>15</v>
      </c>
      <c r="E2" s="2777" t="s">
        <v>15</v>
      </c>
      <c r="F2" s="2777" t="s">
        <v>15</v>
      </c>
      <c r="G2" s="2777" t="s">
        <v>15</v>
      </c>
      <c r="H2" s="2777" t="s">
        <v>15</v>
      </c>
      <c r="I2" s="2777" t="s">
        <v>15</v>
      </c>
      <c r="J2" s="2777" t="s">
        <v>15</v>
      </c>
    </row>
    <row r="3" spans="1:10" ht="20.149999999999999" customHeight="1" x14ac:dyDescent="0.25">
      <c r="A3" s="2074"/>
      <c r="B3" s="2075" t="s">
        <v>174</v>
      </c>
      <c r="C3" s="2778" t="s">
        <v>346</v>
      </c>
      <c r="D3" s="2779" t="s">
        <v>15</v>
      </c>
      <c r="E3" s="2779" t="s">
        <v>15</v>
      </c>
      <c r="F3" s="2780" t="s">
        <v>15</v>
      </c>
      <c r="G3" s="2781" t="s">
        <v>347</v>
      </c>
      <c r="H3" s="2779" t="s">
        <v>15</v>
      </c>
      <c r="I3" s="2779" t="s">
        <v>15</v>
      </c>
      <c r="J3" s="2779" t="s">
        <v>15</v>
      </c>
    </row>
    <row r="4" spans="1:10" ht="20.149999999999999" customHeight="1" x14ac:dyDescent="0.25">
      <c r="A4" s="2076" t="s">
        <v>553</v>
      </c>
      <c r="B4" s="2077" t="s">
        <v>177</v>
      </c>
      <c r="C4" s="2078" t="s">
        <v>178</v>
      </c>
      <c r="D4" s="2079" t="s">
        <v>179</v>
      </c>
      <c r="E4" s="2080" t="s">
        <v>180</v>
      </c>
      <c r="F4" s="2081" t="s">
        <v>181</v>
      </c>
      <c r="G4" s="2082" t="s">
        <v>178</v>
      </c>
      <c r="H4" s="2079" t="s">
        <v>179</v>
      </c>
      <c r="I4" s="2080" t="s">
        <v>180</v>
      </c>
      <c r="J4" s="2080" t="s">
        <v>181</v>
      </c>
    </row>
    <row r="5" spans="1:10" ht="40" customHeight="1" x14ac:dyDescent="0.25">
      <c r="A5" s="2083" t="s">
        <v>836</v>
      </c>
      <c r="B5" s="2084"/>
      <c r="C5" s="2085"/>
      <c r="D5" s="2086"/>
      <c r="E5" s="2087"/>
      <c r="F5" s="2088"/>
      <c r="G5" s="2085"/>
      <c r="H5" s="2086"/>
      <c r="I5" s="2087"/>
      <c r="J5" s="2087"/>
    </row>
    <row r="6" spans="1:10" ht="30" customHeight="1" x14ac:dyDescent="0.25">
      <c r="A6" s="2089" t="s">
        <v>837</v>
      </c>
      <c r="B6" s="2090">
        <v>-1014</v>
      </c>
      <c r="C6" s="2091">
        <v>-2450</v>
      </c>
      <c r="D6" s="2092">
        <v>-1984</v>
      </c>
      <c r="E6" s="2092">
        <v>-1699</v>
      </c>
      <c r="F6" s="2093">
        <v>-2034</v>
      </c>
      <c r="G6" s="2094">
        <v>-2823</v>
      </c>
      <c r="H6" s="2092">
        <v>-1066</v>
      </c>
      <c r="I6" s="2092">
        <v>-1244</v>
      </c>
      <c r="J6" s="2092">
        <v>-51</v>
      </c>
    </row>
    <row r="7" spans="1:10" ht="30" customHeight="1" x14ac:dyDescent="0.25">
      <c r="A7" s="2089" t="s">
        <v>838</v>
      </c>
      <c r="B7" s="2090">
        <v>-332</v>
      </c>
      <c r="C7" s="2091">
        <v>-845</v>
      </c>
      <c r="D7" s="2092">
        <v>-597</v>
      </c>
      <c r="E7" s="2092">
        <v>-689</v>
      </c>
      <c r="F7" s="2093">
        <v>-852</v>
      </c>
      <c r="G7" s="2094">
        <v>-1108</v>
      </c>
      <c r="H7" s="2092">
        <v>-854</v>
      </c>
      <c r="I7" s="2092">
        <v>-880</v>
      </c>
      <c r="J7" s="2092">
        <v>-517</v>
      </c>
    </row>
    <row r="8" spans="1:10" ht="30" customHeight="1" x14ac:dyDescent="0.25">
      <c r="A8" s="2089" t="s">
        <v>839</v>
      </c>
      <c r="B8" s="2090">
        <v>-209</v>
      </c>
      <c r="C8" s="2091">
        <v>-613</v>
      </c>
      <c r="D8" s="2092">
        <v>-493</v>
      </c>
      <c r="E8" s="2092">
        <v>-325</v>
      </c>
      <c r="F8" s="2093">
        <v>-367</v>
      </c>
      <c r="G8" s="2094">
        <v>-502</v>
      </c>
      <c r="H8" s="2092">
        <v>-282</v>
      </c>
      <c r="I8" s="2092">
        <v>-322</v>
      </c>
      <c r="J8" s="2092">
        <v>-86</v>
      </c>
    </row>
    <row r="9" spans="1:10" ht="30" customHeight="1" x14ac:dyDescent="0.25">
      <c r="A9" s="2095" t="s">
        <v>840</v>
      </c>
      <c r="B9" s="2096">
        <v>475</v>
      </c>
      <c r="C9" s="2097">
        <v>217</v>
      </c>
      <c r="D9" s="1655">
        <v>331</v>
      </c>
      <c r="E9" s="1655">
        <v>318</v>
      </c>
      <c r="F9" s="2093">
        <v>366</v>
      </c>
      <c r="G9" s="2098">
        <v>265</v>
      </c>
      <c r="H9" s="1655">
        <v>382</v>
      </c>
      <c r="I9" s="1655">
        <v>588</v>
      </c>
      <c r="J9" s="1655">
        <v>597</v>
      </c>
    </row>
    <row r="10" spans="1:10" ht="40" customHeight="1" x14ac:dyDescent="0.25">
      <c r="A10" s="2099" t="s">
        <v>841</v>
      </c>
      <c r="B10" s="2100">
        <v>-1080</v>
      </c>
      <c r="C10" s="2101">
        <v>-3691</v>
      </c>
      <c r="D10" s="2102">
        <v>-2743</v>
      </c>
      <c r="E10" s="2103">
        <v>-2395</v>
      </c>
      <c r="F10" s="2104">
        <v>-2887</v>
      </c>
      <c r="G10" s="2105">
        <v>-4168</v>
      </c>
      <c r="H10" s="2102">
        <v>-1821</v>
      </c>
      <c r="I10" s="2103">
        <v>-1858</v>
      </c>
      <c r="J10" s="2103">
        <v>-57</v>
      </c>
    </row>
    <row r="11" spans="1:10" ht="40" customHeight="1" x14ac:dyDescent="0.25">
      <c r="A11" s="2106" t="s">
        <v>842</v>
      </c>
      <c r="B11" s="2107">
        <v>799</v>
      </c>
      <c r="C11" s="2108">
        <v>2314</v>
      </c>
      <c r="D11" s="2109">
        <v>1832</v>
      </c>
      <c r="E11" s="2109">
        <v>1319</v>
      </c>
      <c r="F11" s="1704">
        <v>1595</v>
      </c>
      <c r="G11" s="2110">
        <v>2333</v>
      </c>
      <c r="H11" s="2109">
        <v>796</v>
      </c>
      <c r="I11" s="2109">
        <v>1118</v>
      </c>
      <c r="J11" s="2109">
        <v>-34</v>
      </c>
    </row>
    <row r="12" spans="1:10" ht="40" customHeight="1" x14ac:dyDescent="0.25">
      <c r="A12" s="2111" t="s">
        <v>843</v>
      </c>
      <c r="B12" s="2112">
        <v>-281</v>
      </c>
      <c r="C12" s="2113">
        <v>-1377</v>
      </c>
      <c r="D12" s="2114">
        <v>-911</v>
      </c>
      <c r="E12" s="2114">
        <v>-1076</v>
      </c>
      <c r="F12" s="2115">
        <v>-1291</v>
      </c>
      <c r="G12" s="2116">
        <v>-1835</v>
      </c>
      <c r="H12" s="2114">
        <v>-1025</v>
      </c>
      <c r="I12" s="2114">
        <v>-740</v>
      </c>
      <c r="J12" s="2114">
        <v>-91</v>
      </c>
    </row>
  </sheetData>
  <mergeCells count="3">
    <mergeCell ref="A2:J2"/>
    <mergeCell ref="C3:F3"/>
    <mergeCell ref="G3:J3"/>
  </mergeCells>
  <hyperlinks>
    <hyperlink ref="A1" location="ToC!A2" display="Back to Table of Contents" xr:uid="{AB706895-BC1C-4500-B2EA-5FFFA02EB3E3}"/>
  </hyperlinks>
  <pageMargins left="0.5" right="0.5" top="0.5" bottom="0.5" header="0.25" footer="0.25"/>
  <pageSetup scale="76" orientation="landscape" r:id="rId1"/>
  <headerFooter>
    <oddFooter>&amp;L&amp;G&amp;C&amp;"Scotia,Regular"&amp;9Supplementary Financial Information (SFI)&amp;R25&amp;"Scotia,Regular"&amp;7</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DA89C-6705-4BC9-992C-D81941722A7B}">
  <sheetPr>
    <pageSetUpPr fitToPage="1"/>
  </sheetPr>
  <dimension ref="A1:J44"/>
  <sheetViews>
    <sheetView showGridLines="0" topLeftCell="A22" zoomScaleNormal="100" workbookViewId="0">
      <selection activeCell="A2" sqref="A2:J2"/>
    </sheetView>
  </sheetViews>
  <sheetFormatPr defaultRowHeight="12.5" x14ac:dyDescent="0.25"/>
  <cols>
    <col min="1" max="1" width="88.7265625" style="22" customWidth="1"/>
    <col min="2" max="10" width="13.54296875" style="22" customWidth="1"/>
    <col min="11" max="16384" width="8.7265625" style="22"/>
  </cols>
  <sheetData>
    <row r="1" spans="1:10" ht="20" customHeight="1" x14ac:dyDescent="0.25">
      <c r="A1" s="21" t="s">
        <v>13</v>
      </c>
    </row>
    <row r="2" spans="1:10" ht="25" customHeight="1" x14ac:dyDescent="0.25">
      <c r="A2" s="2782" t="s">
        <v>844</v>
      </c>
      <c r="B2" s="2782" t="s">
        <v>15</v>
      </c>
      <c r="C2" s="2782" t="s">
        <v>15</v>
      </c>
      <c r="D2" s="2782" t="s">
        <v>15</v>
      </c>
      <c r="E2" s="2782" t="s">
        <v>15</v>
      </c>
      <c r="F2" s="2782" t="s">
        <v>15</v>
      </c>
      <c r="G2" s="2782" t="s">
        <v>15</v>
      </c>
      <c r="H2" s="2782" t="s">
        <v>15</v>
      </c>
      <c r="I2" s="2782" t="s">
        <v>15</v>
      </c>
      <c r="J2" s="2782" t="s">
        <v>15</v>
      </c>
    </row>
    <row r="3" spans="1:10" ht="20.149999999999999" customHeight="1" x14ac:dyDescent="0.25">
      <c r="A3" s="2117"/>
      <c r="B3" s="2118" t="s">
        <v>174</v>
      </c>
      <c r="C3" s="2783">
        <v>2023</v>
      </c>
      <c r="D3" s="2784" t="s">
        <v>15</v>
      </c>
      <c r="E3" s="2784" t="s">
        <v>15</v>
      </c>
      <c r="F3" s="2785" t="s">
        <v>15</v>
      </c>
      <c r="G3" s="2786">
        <v>2022</v>
      </c>
      <c r="H3" s="2784" t="s">
        <v>15</v>
      </c>
      <c r="I3" s="2784" t="s">
        <v>15</v>
      </c>
      <c r="J3" s="2784" t="s">
        <v>15</v>
      </c>
    </row>
    <row r="4" spans="1:10" ht="20.149999999999999" customHeight="1" x14ac:dyDescent="0.25">
      <c r="A4" s="2119"/>
      <c r="B4" s="2120" t="s">
        <v>845</v>
      </c>
      <c r="C4" s="2787" t="s">
        <v>846</v>
      </c>
      <c r="D4" s="2788" t="s">
        <v>15</v>
      </c>
      <c r="E4" s="2789" t="s">
        <v>15</v>
      </c>
      <c r="F4" s="2121"/>
      <c r="G4" s="2122"/>
      <c r="H4" s="2123"/>
      <c r="I4" s="2123"/>
      <c r="J4" s="2123"/>
    </row>
    <row r="5" spans="1:10" ht="20.149999999999999" customHeight="1" x14ac:dyDescent="0.25">
      <c r="A5" s="2124"/>
      <c r="B5" s="2125" t="s">
        <v>847</v>
      </c>
      <c r="C5" s="2790" t="s">
        <v>848</v>
      </c>
      <c r="D5" s="2791" t="s">
        <v>15</v>
      </c>
      <c r="E5" s="2792" t="s">
        <v>15</v>
      </c>
      <c r="F5" s="2126" t="s">
        <v>848</v>
      </c>
      <c r="G5" s="2793" t="s">
        <v>848</v>
      </c>
      <c r="H5" s="2791" t="s">
        <v>15</v>
      </c>
      <c r="I5" s="2791" t="s">
        <v>15</v>
      </c>
      <c r="J5" s="2791" t="s">
        <v>15</v>
      </c>
    </row>
    <row r="6" spans="1:10" ht="20.149999999999999" customHeight="1" x14ac:dyDescent="0.25">
      <c r="A6" s="2127" t="s">
        <v>553</v>
      </c>
      <c r="B6" s="2128" t="s">
        <v>177</v>
      </c>
      <c r="C6" s="2129" t="s">
        <v>178</v>
      </c>
      <c r="D6" s="2130" t="s">
        <v>179</v>
      </c>
      <c r="E6" s="2130" t="s">
        <v>180</v>
      </c>
      <c r="F6" s="2131" t="s">
        <v>181</v>
      </c>
      <c r="G6" s="2132" t="s">
        <v>178</v>
      </c>
      <c r="H6" s="2130" t="s">
        <v>179</v>
      </c>
      <c r="I6" s="2130" t="s">
        <v>180</v>
      </c>
      <c r="J6" s="2130" t="s">
        <v>181</v>
      </c>
    </row>
    <row r="7" spans="1:10" ht="20.149999999999999" customHeight="1" x14ac:dyDescent="0.25">
      <c r="A7" s="2133" t="s">
        <v>849</v>
      </c>
      <c r="B7" s="2134">
        <v>58060</v>
      </c>
      <c r="C7" s="2135">
        <v>57041</v>
      </c>
      <c r="D7" s="2136">
        <v>55832</v>
      </c>
      <c r="E7" s="2136">
        <v>55520</v>
      </c>
      <c r="F7" s="2137">
        <v>54138</v>
      </c>
      <c r="G7" s="2138">
        <v>53081</v>
      </c>
      <c r="H7" s="2139">
        <v>51639</v>
      </c>
      <c r="I7" s="2139">
        <v>51547</v>
      </c>
      <c r="J7" s="2140">
        <v>52150</v>
      </c>
    </row>
    <row r="8" spans="1:10" ht="20.149999999999999" customHeight="1" x14ac:dyDescent="0.25">
      <c r="A8" s="2141" t="s">
        <v>850</v>
      </c>
      <c r="B8" s="2142">
        <v>66952</v>
      </c>
      <c r="C8" s="2143">
        <v>65223</v>
      </c>
      <c r="D8" s="2144">
        <v>64016</v>
      </c>
      <c r="E8" s="2144">
        <v>63688</v>
      </c>
      <c r="F8" s="2145">
        <v>62317</v>
      </c>
      <c r="G8" s="2146">
        <v>61262</v>
      </c>
      <c r="H8" s="2147">
        <v>58801</v>
      </c>
      <c r="I8" s="2147">
        <v>57201</v>
      </c>
      <c r="J8" s="2148">
        <v>57911</v>
      </c>
    </row>
    <row r="9" spans="1:10" ht="20.149999999999999" customHeight="1" x14ac:dyDescent="0.25">
      <c r="A9" s="2141" t="s">
        <v>851</v>
      </c>
      <c r="B9" s="2142">
        <v>75401</v>
      </c>
      <c r="C9" s="2143">
        <v>75651</v>
      </c>
      <c r="D9" s="2144">
        <v>74332</v>
      </c>
      <c r="E9" s="2144">
        <v>73197</v>
      </c>
      <c r="F9" s="2145">
        <v>71867</v>
      </c>
      <c r="G9" s="2146">
        <v>70710</v>
      </c>
      <c r="H9" s="2147">
        <v>68086</v>
      </c>
      <c r="I9" s="2147">
        <v>66628</v>
      </c>
      <c r="J9" s="2148">
        <v>65527</v>
      </c>
    </row>
    <row r="10" spans="1:10" ht="20.149999999999999" customHeight="1" x14ac:dyDescent="0.25">
      <c r="A10" s="2141" t="s">
        <v>852</v>
      </c>
      <c r="B10" s="2142">
        <v>130445</v>
      </c>
      <c r="C10" s="2143">
        <v>134504</v>
      </c>
      <c r="D10" s="2144">
        <v>134207</v>
      </c>
      <c r="E10" s="2144">
        <v>127815</v>
      </c>
      <c r="F10" s="2145">
        <v>131433</v>
      </c>
      <c r="G10" s="2146">
        <v>126565</v>
      </c>
      <c r="H10" s="2147">
        <v>128800</v>
      </c>
      <c r="I10" s="2147">
        <v>133841</v>
      </c>
      <c r="J10" s="2148">
        <v>122613</v>
      </c>
    </row>
    <row r="11" spans="1:10" ht="20.149999999999999" customHeight="1" x14ac:dyDescent="0.25">
      <c r="A11" s="2149"/>
      <c r="B11" s="2150"/>
      <c r="C11" s="2151"/>
      <c r="D11" s="2152"/>
      <c r="E11" s="2152"/>
      <c r="F11" s="2153"/>
      <c r="G11" s="2154"/>
      <c r="H11" s="2155"/>
      <c r="I11" s="2155"/>
      <c r="J11" s="2156"/>
    </row>
    <row r="12" spans="1:10" ht="20.149999999999999" customHeight="1" x14ac:dyDescent="0.25">
      <c r="A12" s="2141" t="s">
        <v>853</v>
      </c>
      <c r="B12" s="2150"/>
      <c r="C12" s="2151"/>
      <c r="D12" s="2152"/>
      <c r="E12" s="2152"/>
      <c r="F12" s="2153"/>
      <c r="G12" s="2154"/>
      <c r="H12" s="2155"/>
      <c r="I12" s="2155"/>
      <c r="J12" s="2156"/>
    </row>
    <row r="13" spans="1:10" ht="20.149999999999999" customHeight="1" x14ac:dyDescent="0.25">
      <c r="A13" s="2157" t="s">
        <v>854</v>
      </c>
      <c r="B13" s="2142">
        <v>451018</v>
      </c>
      <c r="C13" s="2143">
        <v>440017</v>
      </c>
      <c r="D13" s="2144">
        <v>439814</v>
      </c>
      <c r="E13" s="2144">
        <v>451063</v>
      </c>
      <c r="F13" s="2145">
        <v>471528</v>
      </c>
      <c r="G13" s="2146">
        <v>462448</v>
      </c>
      <c r="H13" s="2147">
        <v>452800</v>
      </c>
      <c r="I13" s="2147">
        <v>445273</v>
      </c>
      <c r="J13" s="2148">
        <v>433682</v>
      </c>
    </row>
    <row r="14" spans="1:10" ht="20.149999999999999" customHeight="1" x14ac:dyDescent="0.25">
      <c r="A14" s="2157"/>
      <c r="B14" s="2150"/>
      <c r="C14" s="2151"/>
      <c r="D14" s="2152"/>
      <c r="E14" s="2152"/>
      <c r="F14" s="2153"/>
      <c r="G14" s="2154"/>
      <c r="H14" s="2155"/>
      <c r="I14" s="2155"/>
      <c r="J14" s="2156"/>
    </row>
    <row r="15" spans="1:10" ht="20.149999999999999" customHeight="1" x14ac:dyDescent="0.25">
      <c r="A15" s="2141" t="s">
        <v>855</v>
      </c>
      <c r="B15" s="2150"/>
      <c r="C15" s="2151"/>
      <c r="D15" s="2152"/>
      <c r="E15" s="2152"/>
      <c r="F15" s="2153"/>
      <c r="G15" s="2154"/>
      <c r="H15" s="2155"/>
      <c r="I15" s="2155"/>
      <c r="J15" s="2156"/>
    </row>
    <row r="16" spans="1:10" ht="20.149999999999999" customHeight="1" x14ac:dyDescent="0.25">
      <c r="A16" s="2157" t="s">
        <v>856</v>
      </c>
      <c r="B16" s="2158">
        <v>12.9</v>
      </c>
      <c r="C16" s="2159">
        <v>13</v>
      </c>
      <c r="D16" s="2160">
        <v>12.7</v>
      </c>
      <c r="E16" s="2160">
        <v>12.3</v>
      </c>
      <c r="F16" s="2161">
        <v>11.5</v>
      </c>
      <c r="G16" s="2162">
        <v>11.5</v>
      </c>
      <c r="H16" s="2163">
        <v>11.4</v>
      </c>
      <c r="I16" s="2163">
        <v>11.6</v>
      </c>
      <c r="J16" s="2164">
        <v>12</v>
      </c>
    </row>
    <row r="17" spans="1:10" ht="20.149999999999999" customHeight="1" x14ac:dyDescent="0.25">
      <c r="A17" s="2157" t="s">
        <v>857</v>
      </c>
      <c r="B17" s="2158">
        <v>14.8</v>
      </c>
      <c r="C17" s="2159">
        <v>14.8</v>
      </c>
      <c r="D17" s="2160">
        <v>14.6</v>
      </c>
      <c r="E17" s="2160">
        <v>14.1</v>
      </c>
      <c r="F17" s="2161">
        <v>13.2</v>
      </c>
      <c r="G17" s="2162">
        <v>13.2</v>
      </c>
      <c r="H17" s="2163">
        <v>13</v>
      </c>
      <c r="I17" s="2163">
        <v>12.8</v>
      </c>
      <c r="J17" s="2164">
        <v>13.4</v>
      </c>
    </row>
    <row r="18" spans="1:10" ht="20.149999999999999" customHeight="1" x14ac:dyDescent="0.25">
      <c r="A18" s="2157" t="s">
        <v>858</v>
      </c>
      <c r="B18" s="2158">
        <v>16.7</v>
      </c>
      <c r="C18" s="2159">
        <v>17.2</v>
      </c>
      <c r="D18" s="2160">
        <v>16.899999999999999</v>
      </c>
      <c r="E18" s="2160">
        <v>16.2</v>
      </c>
      <c r="F18" s="2161">
        <v>15.2</v>
      </c>
      <c r="G18" s="2162">
        <v>15.3</v>
      </c>
      <c r="H18" s="2163">
        <v>15</v>
      </c>
      <c r="I18" s="2163">
        <v>15</v>
      </c>
      <c r="J18" s="2164">
        <v>15.1</v>
      </c>
    </row>
    <row r="19" spans="1:10" ht="20.149999999999999" customHeight="1" x14ac:dyDescent="0.25">
      <c r="A19" s="2157" t="s">
        <v>859</v>
      </c>
      <c r="B19" s="2158">
        <v>28.9</v>
      </c>
      <c r="C19" s="2159">
        <v>30.6</v>
      </c>
      <c r="D19" s="2160">
        <v>30.5</v>
      </c>
      <c r="E19" s="2160">
        <v>28.3</v>
      </c>
      <c r="F19" s="2161">
        <v>27.9</v>
      </c>
      <c r="G19" s="2162">
        <v>27.4</v>
      </c>
      <c r="H19" s="2163">
        <v>28.4</v>
      </c>
      <c r="I19" s="2163">
        <v>30.1</v>
      </c>
      <c r="J19" s="2164">
        <v>28.3</v>
      </c>
    </row>
    <row r="20" spans="1:10" ht="20.149999999999999" customHeight="1" x14ac:dyDescent="0.25">
      <c r="A20" s="2157"/>
      <c r="B20" s="2165"/>
      <c r="C20" s="2166"/>
      <c r="D20" s="2167"/>
      <c r="E20" s="2167"/>
      <c r="F20" s="2168"/>
      <c r="G20" s="2169"/>
      <c r="H20" s="2170"/>
      <c r="I20" s="2170"/>
      <c r="J20" s="2171"/>
    </row>
    <row r="21" spans="1:10" ht="20.149999999999999" customHeight="1" x14ac:dyDescent="0.25">
      <c r="A21" s="2141" t="s">
        <v>860</v>
      </c>
      <c r="B21" s="2150"/>
      <c r="C21" s="2151"/>
      <c r="D21" s="2152"/>
      <c r="E21" s="2152"/>
      <c r="F21" s="2153"/>
      <c r="G21" s="2154"/>
      <c r="H21" s="2155"/>
      <c r="I21" s="2155"/>
      <c r="J21" s="2156"/>
    </row>
    <row r="22" spans="1:10" ht="20.149999999999999" customHeight="1" x14ac:dyDescent="0.25">
      <c r="A22" s="2157" t="s">
        <v>861</v>
      </c>
      <c r="B22" s="2142">
        <v>1547503</v>
      </c>
      <c r="C22" s="2143">
        <v>1562963</v>
      </c>
      <c r="D22" s="2144">
        <v>1551344</v>
      </c>
      <c r="E22" s="2144">
        <v>1530107</v>
      </c>
      <c r="F22" s="2145">
        <v>1468559</v>
      </c>
      <c r="G22" s="2146">
        <v>1445619</v>
      </c>
      <c r="H22" s="2147">
        <v>1388823</v>
      </c>
      <c r="I22" s="2147">
        <v>1360184</v>
      </c>
      <c r="J22" s="2148">
        <v>1308247</v>
      </c>
    </row>
    <row r="23" spans="1:10" ht="20.149999999999999" customHeight="1" x14ac:dyDescent="0.25">
      <c r="A23" s="2157" t="s">
        <v>862</v>
      </c>
      <c r="B23" s="2158">
        <v>4.3</v>
      </c>
      <c r="C23" s="2159">
        <v>4.2</v>
      </c>
      <c r="D23" s="2160">
        <v>4.0999999999999996</v>
      </c>
      <c r="E23" s="2160">
        <v>4.2</v>
      </c>
      <c r="F23" s="2161">
        <v>4.2</v>
      </c>
      <c r="G23" s="2162">
        <v>4.2</v>
      </c>
      <c r="H23" s="2163">
        <v>4.2</v>
      </c>
      <c r="I23" s="2163">
        <v>4.2</v>
      </c>
      <c r="J23" s="2164">
        <v>4.4000000000000004</v>
      </c>
    </row>
    <row r="24" spans="1:10" ht="20.149999999999999" customHeight="1" x14ac:dyDescent="0.25">
      <c r="A24" s="2157" t="s">
        <v>863</v>
      </c>
      <c r="B24" s="2158">
        <v>8.4</v>
      </c>
      <c r="C24" s="2159">
        <v>8.6</v>
      </c>
      <c r="D24" s="2160">
        <v>8.6999999999999993</v>
      </c>
      <c r="E24" s="2160">
        <v>8.4</v>
      </c>
      <c r="F24" s="2161">
        <v>8.9</v>
      </c>
      <c r="G24" s="2162">
        <v>8.8000000000000007</v>
      </c>
      <c r="H24" s="2163">
        <v>9.3000000000000007</v>
      </c>
      <c r="I24" s="2163">
        <v>9.8000000000000007</v>
      </c>
      <c r="J24" s="2164">
        <v>9.4</v>
      </c>
    </row>
    <row r="25" spans="1:10" ht="20.149999999999999" customHeight="1" x14ac:dyDescent="0.25">
      <c r="A25" s="2157"/>
      <c r="B25" s="2165"/>
      <c r="C25" s="2166"/>
      <c r="D25" s="2167"/>
      <c r="E25" s="2167"/>
      <c r="F25" s="2168"/>
      <c r="G25" s="2169"/>
      <c r="H25" s="2170"/>
      <c r="I25" s="2170"/>
      <c r="J25" s="2171"/>
    </row>
    <row r="26" spans="1:10" ht="20.149999999999999" customHeight="1" x14ac:dyDescent="0.25">
      <c r="A26" s="2141" t="s">
        <v>864</v>
      </c>
      <c r="B26" s="2150"/>
      <c r="C26" s="2151"/>
      <c r="D26" s="2152"/>
      <c r="E26" s="2152"/>
      <c r="F26" s="2153"/>
      <c r="G26" s="2154"/>
      <c r="H26" s="2155"/>
      <c r="I26" s="2155"/>
      <c r="J26" s="2156"/>
    </row>
    <row r="27" spans="1:10" ht="20.149999999999999" customHeight="1" x14ac:dyDescent="0.25">
      <c r="A27" s="2157" t="s">
        <v>865</v>
      </c>
      <c r="B27" s="2158">
        <v>8</v>
      </c>
      <c r="C27" s="2159">
        <v>8</v>
      </c>
      <c r="D27" s="2160">
        <v>8</v>
      </c>
      <c r="E27" s="2160">
        <v>8</v>
      </c>
      <c r="F27" s="2161">
        <v>8</v>
      </c>
      <c r="G27" s="2162">
        <v>8</v>
      </c>
      <c r="H27" s="2163">
        <v>8</v>
      </c>
      <c r="I27" s="2163">
        <v>8</v>
      </c>
      <c r="J27" s="2164">
        <v>8</v>
      </c>
    </row>
    <row r="28" spans="1:10" ht="20.149999999999999" customHeight="1" x14ac:dyDescent="0.25">
      <c r="A28" s="2157" t="s">
        <v>866</v>
      </c>
      <c r="B28" s="2158">
        <v>9.5</v>
      </c>
      <c r="C28" s="2159">
        <v>9.5</v>
      </c>
      <c r="D28" s="2160">
        <v>9.5</v>
      </c>
      <c r="E28" s="2160">
        <v>9.5</v>
      </c>
      <c r="F28" s="2161">
        <v>9.5</v>
      </c>
      <c r="G28" s="2162">
        <v>9.5</v>
      </c>
      <c r="H28" s="2163">
        <v>9.5</v>
      </c>
      <c r="I28" s="2163">
        <v>9.5</v>
      </c>
      <c r="J28" s="2164">
        <v>9.5</v>
      </c>
    </row>
    <row r="29" spans="1:10" ht="20.149999999999999" customHeight="1" x14ac:dyDescent="0.25">
      <c r="A29" s="2157" t="s">
        <v>867</v>
      </c>
      <c r="B29" s="2158">
        <v>11.5</v>
      </c>
      <c r="C29" s="2159">
        <v>11.5</v>
      </c>
      <c r="D29" s="2160">
        <v>11.5</v>
      </c>
      <c r="E29" s="2160">
        <v>11.5</v>
      </c>
      <c r="F29" s="2161">
        <v>11.5</v>
      </c>
      <c r="G29" s="2162">
        <v>11.5</v>
      </c>
      <c r="H29" s="2163">
        <v>11.5</v>
      </c>
      <c r="I29" s="2163">
        <v>11.5</v>
      </c>
      <c r="J29" s="2164">
        <v>11.5</v>
      </c>
    </row>
    <row r="30" spans="1:10" ht="20.149999999999999" customHeight="1" x14ac:dyDescent="0.25">
      <c r="A30" s="2157" t="s">
        <v>868</v>
      </c>
      <c r="B30" s="2158">
        <v>3.5</v>
      </c>
      <c r="C30" s="2159">
        <v>3.5</v>
      </c>
      <c r="D30" s="2160">
        <v>3.5</v>
      </c>
      <c r="E30" s="2160">
        <v>3.5</v>
      </c>
      <c r="F30" s="2161">
        <v>3</v>
      </c>
      <c r="G30" s="2162">
        <v>3</v>
      </c>
      <c r="H30" s="2163">
        <v>3</v>
      </c>
      <c r="I30" s="2163">
        <v>3</v>
      </c>
      <c r="J30" s="2164">
        <v>3</v>
      </c>
    </row>
    <row r="31" spans="1:10" ht="20.149999999999999" customHeight="1" x14ac:dyDescent="0.25">
      <c r="A31" s="2157" t="s">
        <v>869</v>
      </c>
      <c r="B31" s="2158">
        <v>21.5</v>
      </c>
      <c r="C31" s="2159">
        <v>21.5</v>
      </c>
      <c r="D31" s="2160">
        <v>21.5</v>
      </c>
      <c r="E31" s="2160">
        <v>21.5</v>
      </c>
      <c r="F31" s="2161">
        <v>21.5</v>
      </c>
      <c r="G31" s="2162">
        <v>21.5</v>
      </c>
      <c r="H31" s="2163">
        <v>21.5</v>
      </c>
      <c r="I31" s="2163">
        <v>21.5</v>
      </c>
      <c r="J31" s="2164">
        <v>21.5</v>
      </c>
    </row>
    <row r="32" spans="1:10" ht="20.149999999999999" customHeight="1" x14ac:dyDescent="0.25">
      <c r="A32" s="2157" t="s">
        <v>870</v>
      </c>
      <c r="B32" s="2172">
        <v>7.25</v>
      </c>
      <c r="C32" s="2173">
        <v>7.25</v>
      </c>
      <c r="D32" s="2174">
        <v>7.25</v>
      </c>
      <c r="E32" s="2174">
        <v>7.25</v>
      </c>
      <c r="F32" s="2175">
        <v>6.75</v>
      </c>
      <c r="G32" s="2176">
        <v>6.75</v>
      </c>
      <c r="H32" s="2177">
        <v>6.75</v>
      </c>
      <c r="I32" s="2177">
        <v>6.75</v>
      </c>
      <c r="J32" s="2178">
        <v>6.75</v>
      </c>
    </row>
    <row r="33" spans="1:10" ht="20.149999999999999" customHeight="1" x14ac:dyDescent="0.25">
      <c r="A33" s="2157"/>
      <c r="B33" s="2165"/>
      <c r="C33" s="2166"/>
      <c r="D33" s="2167"/>
      <c r="E33" s="2167"/>
      <c r="F33" s="2168"/>
      <c r="G33" s="2169"/>
      <c r="H33" s="2170"/>
      <c r="I33" s="2170"/>
      <c r="J33" s="2171"/>
    </row>
    <row r="34" spans="1:10" ht="20.149999999999999" customHeight="1" x14ac:dyDescent="0.25">
      <c r="A34" s="2141" t="s">
        <v>871</v>
      </c>
      <c r="B34" s="2150"/>
      <c r="C34" s="2151"/>
      <c r="D34" s="2152"/>
      <c r="E34" s="2152"/>
      <c r="F34" s="2153"/>
      <c r="G34" s="2154"/>
      <c r="H34" s="2155"/>
      <c r="I34" s="2155"/>
      <c r="J34" s="2156"/>
    </row>
    <row r="35" spans="1:10" ht="20.149999999999999" customHeight="1" x14ac:dyDescent="0.25">
      <c r="A35" s="2157" t="s">
        <v>872</v>
      </c>
      <c r="B35" s="2179" t="s">
        <v>873</v>
      </c>
      <c r="C35" s="2143" t="s">
        <v>874</v>
      </c>
      <c r="D35" s="2144" t="s">
        <v>874</v>
      </c>
      <c r="E35" s="2144" t="s">
        <v>874</v>
      </c>
      <c r="F35" s="2145" t="s">
        <v>874</v>
      </c>
      <c r="G35" s="2146">
        <v>0</v>
      </c>
      <c r="H35" s="2147">
        <v>0</v>
      </c>
      <c r="I35" s="2147">
        <v>0</v>
      </c>
      <c r="J35" s="2148">
        <v>0</v>
      </c>
    </row>
    <row r="36" spans="1:10" ht="20.149999999999999" customHeight="1" x14ac:dyDescent="0.25">
      <c r="A36" s="2157" t="s">
        <v>875</v>
      </c>
      <c r="B36" s="2179" t="s">
        <v>873</v>
      </c>
      <c r="C36" s="2143" t="s">
        <v>874</v>
      </c>
      <c r="D36" s="2144" t="s">
        <v>874</v>
      </c>
      <c r="E36" s="2144" t="s">
        <v>874</v>
      </c>
      <c r="F36" s="2145" t="s">
        <v>874</v>
      </c>
      <c r="G36" s="2146">
        <v>750</v>
      </c>
      <c r="H36" s="2147">
        <v>750</v>
      </c>
      <c r="I36" s="2147">
        <v>750</v>
      </c>
      <c r="J36" s="2148">
        <v>750</v>
      </c>
    </row>
    <row r="37" spans="1:10" ht="20.149999999999999" customHeight="1" x14ac:dyDescent="0.25">
      <c r="A37" s="2157" t="s">
        <v>876</v>
      </c>
      <c r="B37" s="2179" t="s">
        <v>873</v>
      </c>
      <c r="C37" s="2143" t="s">
        <v>874</v>
      </c>
      <c r="D37" s="2144" t="s">
        <v>874</v>
      </c>
      <c r="E37" s="2144" t="s">
        <v>874</v>
      </c>
      <c r="F37" s="2145" t="s">
        <v>874</v>
      </c>
      <c r="G37" s="2146">
        <v>0</v>
      </c>
      <c r="H37" s="2147">
        <v>0</v>
      </c>
      <c r="I37" s="2147">
        <v>0</v>
      </c>
      <c r="J37" s="2148">
        <v>0</v>
      </c>
    </row>
    <row r="38" spans="1:10" ht="20.149999999999999" customHeight="1" x14ac:dyDescent="0.25">
      <c r="A38" s="2180" t="s">
        <v>877</v>
      </c>
      <c r="B38" s="2181" t="s">
        <v>873</v>
      </c>
      <c r="C38" s="2182" t="s">
        <v>874</v>
      </c>
      <c r="D38" s="2183" t="s">
        <v>874</v>
      </c>
      <c r="E38" s="2183" t="s">
        <v>874</v>
      </c>
      <c r="F38" s="2184" t="s">
        <v>874</v>
      </c>
      <c r="G38" s="2185">
        <v>179</v>
      </c>
      <c r="H38" s="2186">
        <v>197</v>
      </c>
      <c r="I38" s="2186">
        <v>250</v>
      </c>
      <c r="J38" s="2187">
        <v>250</v>
      </c>
    </row>
    <row r="39" spans="1:10" ht="16" customHeight="1" x14ac:dyDescent="0.25">
      <c r="A39" s="2794" t="s">
        <v>878</v>
      </c>
      <c r="B39" s="2794" t="s">
        <v>15</v>
      </c>
      <c r="C39" s="2794" t="s">
        <v>15</v>
      </c>
      <c r="D39" s="2794" t="s">
        <v>15</v>
      </c>
      <c r="E39" s="2794" t="s">
        <v>15</v>
      </c>
      <c r="F39" s="2794" t="s">
        <v>15</v>
      </c>
      <c r="G39" s="2794" t="s">
        <v>15</v>
      </c>
      <c r="H39" s="2794" t="s">
        <v>15</v>
      </c>
      <c r="I39" s="2794" t="s">
        <v>15</v>
      </c>
      <c r="J39" s="2795" t="s">
        <v>15</v>
      </c>
    </row>
    <row r="40" spans="1:10" ht="24" customHeight="1" x14ac:dyDescent="0.25">
      <c r="A40" s="2736" t="s">
        <v>879</v>
      </c>
      <c r="B40" s="2736" t="s">
        <v>15</v>
      </c>
      <c r="C40" s="2736" t="s">
        <v>15</v>
      </c>
      <c r="D40" s="2736" t="s">
        <v>15</v>
      </c>
      <c r="E40" s="2736" t="s">
        <v>15</v>
      </c>
      <c r="F40" s="2736" t="s">
        <v>15</v>
      </c>
      <c r="G40" s="2736" t="s">
        <v>15</v>
      </c>
      <c r="H40" s="2736" t="s">
        <v>15</v>
      </c>
      <c r="I40" s="2736" t="s">
        <v>15</v>
      </c>
      <c r="J40" s="2736" t="s">
        <v>15</v>
      </c>
    </row>
    <row r="41" spans="1:10" ht="13.5" customHeight="1" x14ac:dyDescent="0.25">
      <c r="A41" s="2749" t="s">
        <v>880</v>
      </c>
      <c r="B41" s="2749" t="s">
        <v>15</v>
      </c>
      <c r="C41" s="2749" t="s">
        <v>15</v>
      </c>
      <c r="D41" s="2749" t="s">
        <v>15</v>
      </c>
      <c r="E41" s="2749" t="s">
        <v>15</v>
      </c>
      <c r="F41" s="2749" t="s">
        <v>15</v>
      </c>
      <c r="G41" s="2749" t="s">
        <v>15</v>
      </c>
      <c r="H41" s="2749" t="s">
        <v>15</v>
      </c>
      <c r="I41" s="2749" t="s">
        <v>15</v>
      </c>
      <c r="J41" s="2749" t="s">
        <v>15</v>
      </c>
    </row>
    <row r="42" spans="1:10" ht="24" customHeight="1" x14ac:dyDescent="0.25">
      <c r="A42" s="2736" t="s">
        <v>881</v>
      </c>
      <c r="B42" s="2736" t="s">
        <v>15</v>
      </c>
      <c r="C42" s="2736" t="s">
        <v>15</v>
      </c>
      <c r="D42" s="2736" t="s">
        <v>15</v>
      </c>
      <c r="E42" s="2736" t="s">
        <v>15</v>
      </c>
      <c r="F42" s="2736" t="s">
        <v>15</v>
      </c>
      <c r="G42" s="2736" t="s">
        <v>15</v>
      </c>
      <c r="H42" s="2736" t="s">
        <v>15</v>
      </c>
      <c r="I42" s="2736" t="s">
        <v>15</v>
      </c>
      <c r="J42" s="2736" t="s">
        <v>15</v>
      </c>
    </row>
    <row r="43" spans="1:10" ht="24" customHeight="1" x14ac:dyDescent="0.25">
      <c r="A43" s="2736" t="s">
        <v>882</v>
      </c>
      <c r="B43" s="2736" t="s">
        <v>15</v>
      </c>
      <c r="C43" s="2736" t="s">
        <v>15</v>
      </c>
      <c r="D43" s="2736" t="s">
        <v>15</v>
      </c>
      <c r="E43" s="2736" t="s">
        <v>15</v>
      </c>
      <c r="F43" s="2736" t="s">
        <v>15</v>
      </c>
      <c r="G43" s="2736" t="s">
        <v>15</v>
      </c>
      <c r="H43" s="2736" t="s">
        <v>15</v>
      </c>
      <c r="I43" s="2736" t="s">
        <v>15</v>
      </c>
      <c r="J43" s="2736" t="s">
        <v>15</v>
      </c>
    </row>
    <row r="44" spans="1:10" ht="12" customHeight="1" x14ac:dyDescent="0.25">
      <c r="A44" s="2749" t="s">
        <v>883</v>
      </c>
      <c r="B44" s="2749" t="s">
        <v>15</v>
      </c>
      <c r="C44" s="2749" t="s">
        <v>15</v>
      </c>
      <c r="D44" s="2749" t="s">
        <v>15</v>
      </c>
      <c r="E44" s="2749" t="s">
        <v>15</v>
      </c>
      <c r="F44" s="2749" t="s">
        <v>15</v>
      </c>
      <c r="G44" s="2749" t="s">
        <v>15</v>
      </c>
      <c r="H44" s="2749" t="s">
        <v>15</v>
      </c>
      <c r="I44" s="2749" t="s">
        <v>15</v>
      </c>
      <c r="J44" s="2749" t="s">
        <v>15</v>
      </c>
    </row>
  </sheetData>
  <mergeCells count="12">
    <mergeCell ref="A44:J44"/>
    <mergeCell ref="A2:J2"/>
    <mergeCell ref="C3:F3"/>
    <mergeCell ref="G3:J3"/>
    <mergeCell ref="C4:E4"/>
    <mergeCell ref="C5:E5"/>
    <mergeCell ref="G5:J5"/>
    <mergeCell ref="A39:J39"/>
    <mergeCell ref="A40:J40"/>
    <mergeCell ref="A41:J41"/>
    <mergeCell ref="A42:J42"/>
    <mergeCell ref="A43:J43"/>
  </mergeCells>
  <hyperlinks>
    <hyperlink ref="A1" location="ToC!A2" display="Back to Table of Contents" xr:uid="{D55FDDCF-42F9-476F-ADDD-DD91C84101F4}"/>
  </hyperlinks>
  <pageMargins left="0.5" right="0.5" top="0.5" bottom="0.5" header="0.25" footer="0.25"/>
  <pageSetup scale="60" orientation="landscape" r:id="rId1"/>
  <headerFooter>
    <oddFooter>&amp;L&amp;G&amp;C&amp;"Scotia,Regular"&amp;9Supplementary Financial Information (SFI)&amp;R26&amp;"Scotia,Regular"&amp;7</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FF1A7-22AA-453C-9879-9C8364E2459D}">
  <sheetPr>
    <pageSetUpPr fitToPage="1"/>
  </sheetPr>
  <dimension ref="A1:L44"/>
  <sheetViews>
    <sheetView showGridLines="0" topLeftCell="A36" zoomScaleNormal="100" workbookViewId="0">
      <selection activeCell="A2" sqref="A2:L2"/>
    </sheetView>
  </sheetViews>
  <sheetFormatPr defaultRowHeight="12.5" x14ac:dyDescent="0.25"/>
  <cols>
    <col min="1" max="1" width="65.26953125" style="22" customWidth="1"/>
    <col min="2" max="12" width="11.7265625" style="22" customWidth="1"/>
    <col min="13" max="16384" width="8.7265625" style="22"/>
  </cols>
  <sheetData>
    <row r="1" spans="1:12" ht="20" customHeight="1" x14ac:dyDescent="0.25">
      <c r="A1" s="21" t="s">
        <v>13</v>
      </c>
    </row>
    <row r="2" spans="1:12" ht="24.9" customHeight="1" x14ac:dyDescent="0.25">
      <c r="A2" s="2706" t="s">
        <v>884</v>
      </c>
      <c r="B2" s="2706" t="s">
        <v>15</v>
      </c>
      <c r="C2" s="2706" t="s">
        <v>15</v>
      </c>
      <c r="D2" s="2706" t="s">
        <v>15</v>
      </c>
      <c r="E2" s="2706" t="s">
        <v>15</v>
      </c>
      <c r="F2" s="2706" t="s">
        <v>15</v>
      </c>
      <c r="G2" s="2706" t="s">
        <v>15</v>
      </c>
      <c r="H2" s="2706" t="s">
        <v>15</v>
      </c>
      <c r="I2" s="2706" t="s">
        <v>15</v>
      </c>
      <c r="J2" s="2706" t="s">
        <v>15</v>
      </c>
      <c r="K2" s="2706" t="s">
        <v>15</v>
      </c>
      <c r="L2" s="2706" t="s">
        <v>15</v>
      </c>
    </row>
    <row r="3" spans="1:12" ht="15" customHeight="1" x14ac:dyDescent="0.25">
      <c r="A3" s="2188"/>
      <c r="B3" s="2189" t="s">
        <v>174</v>
      </c>
      <c r="C3" s="2797" t="s">
        <v>346</v>
      </c>
      <c r="D3" s="2798" t="s">
        <v>15</v>
      </c>
      <c r="E3" s="2798" t="s">
        <v>15</v>
      </c>
      <c r="F3" s="2799" t="s">
        <v>15</v>
      </c>
      <c r="G3" s="2797" t="s">
        <v>347</v>
      </c>
      <c r="H3" s="2798" t="s">
        <v>15</v>
      </c>
      <c r="I3" s="2798" t="s">
        <v>15</v>
      </c>
      <c r="J3" s="2799" t="s">
        <v>15</v>
      </c>
      <c r="K3" s="2798" t="s">
        <v>175</v>
      </c>
      <c r="L3" s="2798" t="s">
        <v>15</v>
      </c>
    </row>
    <row r="4" spans="1:12" ht="15" customHeight="1" x14ac:dyDescent="0.25">
      <c r="A4" s="2190" t="s">
        <v>272</v>
      </c>
      <c r="B4" s="2191" t="s">
        <v>177</v>
      </c>
      <c r="C4" s="2192" t="s">
        <v>178</v>
      </c>
      <c r="D4" s="2193" t="s">
        <v>179</v>
      </c>
      <c r="E4" s="2193" t="s">
        <v>180</v>
      </c>
      <c r="F4" s="2194" t="s">
        <v>181</v>
      </c>
      <c r="G4" s="2195" t="s">
        <v>178</v>
      </c>
      <c r="H4" s="2196" t="s">
        <v>179</v>
      </c>
      <c r="I4" s="2196" t="s">
        <v>180</v>
      </c>
      <c r="J4" s="2197" t="s">
        <v>181</v>
      </c>
      <c r="K4" s="2198">
        <v>2023</v>
      </c>
      <c r="L4" s="2199">
        <v>2022</v>
      </c>
    </row>
    <row r="5" spans="1:12" ht="15" customHeight="1" x14ac:dyDescent="0.35">
      <c r="A5" s="2200" t="s">
        <v>885</v>
      </c>
      <c r="B5" s="2201"/>
      <c r="C5" s="2202"/>
      <c r="D5" s="2203"/>
      <c r="E5" s="2203"/>
      <c r="F5" s="2201"/>
      <c r="G5" s="2204"/>
      <c r="H5" s="2205"/>
      <c r="I5" s="2205"/>
      <c r="J5" s="2206"/>
      <c r="K5" s="2205"/>
      <c r="L5" s="2205"/>
    </row>
    <row r="6" spans="1:12" ht="15" customHeight="1" x14ac:dyDescent="0.35">
      <c r="A6" s="2207" t="s">
        <v>886</v>
      </c>
      <c r="B6" s="2208"/>
      <c r="C6" s="2209"/>
      <c r="D6" s="2210"/>
      <c r="E6" s="2210"/>
      <c r="F6" s="2211"/>
      <c r="G6" s="2212"/>
      <c r="H6" s="2213"/>
      <c r="I6" s="2213"/>
      <c r="J6" s="2214"/>
      <c r="K6" s="2213"/>
      <c r="L6" s="2213"/>
    </row>
    <row r="7" spans="1:12" ht="15" customHeight="1" x14ac:dyDescent="0.35">
      <c r="A7" s="2215" t="s">
        <v>422</v>
      </c>
      <c r="B7" s="2216">
        <v>765</v>
      </c>
      <c r="C7" s="2217">
        <v>806</v>
      </c>
      <c r="D7" s="2218">
        <v>745</v>
      </c>
      <c r="E7" s="2218">
        <v>798</v>
      </c>
      <c r="F7" s="2219">
        <v>802</v>
      </c>
      <c r="G7" s="2220">
        <v>850</v>
      </c>
      <c r="H7" s="2221">
        <v>729</v>
      </c>
      <c r="I7" s="2221">
        <v>708</v>
      </c>
      <c r="J7" s="2222">
        <v>668</v>
      </c>
      <c r="K7" s="2221">
        <v>3151</v>
      </c>
      <c r="L7" s="2221">
        <v>2955</v>
      </c>
    </row>
    <row r="8" spans="1:12" ht="15" customHeight="1" x14ac:dyDescent="0.35">
      <c r="A8" s="2215" t="s">
        <v>423</v>
      </c>
      <c r="B8" s="2216">
        <v>614</v>
      </c>
      <c r="C8" s="2217">
        <v>548</v>
      </c>
      <c r="D8" s="2218">
        <v>598</v>
      </c>
      <c r="E8" s="2218">
        <v>554</v>
      </c>
      <c r="F8" s="2219">
        <v>701</v>
      </c>
      <c r="G8" s="2220">
        <v>504</v>
      </c>
      <c r="H8" s="2221">
        <v>423</v>
      </c>
      <c r="I8" s="2221">
        <v>554</v>
      </c>
      <c r="J8" s="2222">
        <v>736</v>
      </c>
      <c r="K8" s="2221">
        <v>2401</v>
      </c>
      <c r="L8" s="2221">
        <v>2217</v>
      </c>
    </row>
    <row r="9" spans="1:12" ht="15" customHeight="1" x14ac:dyDescent="0.35">
      <c r="A9" s="2223" t="s">
        <v>887</v>
      </c>
      <c r="B9" s="2224">
        <v>1379</v>
      </c>
      <c r="C9" s="2217">
        <v>1354</v>
      </c>
      <c r="D9" s="2218">
        <v>1343</v>
      </c>
      <c r="E9" s="2218">
        <v>1352</v>
      </c>
      <c r="F9" s="2219">
        <v>1503</v>
      </c>
      <c r="G9" s="2220">
        <v>1354</v>
      </c>
      <c r="H9" s="2221">
        <v>1152</v>
      </c>
      <c r="I9" s="2221">
        <v>1262</v>
      </c>
      <c r="J9" s="2222">
        <v>1404</v>
      </c>
      <c r="K9" s="2221">
        <v>5552</v>
      </c>
      <c r="L9" s="2221">
        <v>5172</v>
      </c>
    </row>
    <row r="10" spans="1:12" ht="15" customHeight="1" x14ac:dyDescent="0.35">
      <c r="A10" s="2225" t="s">
        <v>888</v>
      </c>
      <c r="B10" s="2216">
        <v>439</v>
      </c>
      <c r="C10" s="2217">
        <v>414</v>
      </c>
      <c r="D10" s="2218">
        <v>434</v>
      </c>
      <c r="E10" s="2218">
        <v>401</v>
      </c>
      <c r="F10" s="2219">
        <v>519</v>
      </c>
      <c r="G10" s="2220">
        <v>484</v>
      </c>
      <c r="H10" s="2221">
        <v>378</v>
      </c>
      <c r="I10" s="2221">
        <v>488</v>
      </c>
      <c r="J10" s="2222">
        <v>561</v>
      </c>
      <c r="K10" s="2221">
        <v>1768</v>
      </c>
      <c r="L10" s="2221">
        <v>1911</v>
      </c>
    </row>
    <row r="11" spans="1:12" ht="15" customHeight="1" x14ac:dyDescent="0.35">
      <c r="A11" s="2225" t="s">
        <v>889</v>
      </c>
      <c r="B11" s="2216">
        <v>0</v>
      </c>
      <c r="C11" s="2217">
        <v>0</v>
      </c>
      <c r="D11" s="2218">
        <v>0</v>
      </c>
      <c r="E11" s="2218">
        <v>0</v>
      </c>
      <c r="F11" s="2219">
        <v>0</v>
      </c>
      <c r="G11" s="2220">
        <v>0</v>
      </c>
      <c r="H11" s="2221">
        <v>0</v>
      </c>
      <c r="I11" s="2221">
        <v>0</v>
      </c>
      <c r="J11" s="2222">
        <v>0</v>
      </c>
      <c r="K11" s="2221">
        <v>0</v>
      </c>
      <c r="L11" s="2221">
        <v>0</v>
      </c>
    </row>
    <row r="12" spans="1:12" ht="15" customHeight="1" x14ac:dyDescent="0.35">
      <c r="A12" s="2223" t="s">
        <v>890</v>
      </c>
      <c r="B12" s="2216">
        <v>439</v>
      </c>
      <c r="C12" s="2217">
        <v>414</v>
      </c>
      <c r="D12" s="2218">
        <v>434</v>
      </c>
      <c r="E12" s="2218">
        <v>401</v>
      </c>
      <c r="F12" s="2219">
        <v>519</v>
      </c>
      <c r="G12" s="2220">
        <v>484</v>
      </c>
      <c r="H12" s="2221">
        <v>378</v>
      </c>
      <c r="I12" s="2221">
        <v>488</v>
      </c>
      <c r="J12" s="2222">
        <v>561</v>
      </c>
      <c r="K12" s="2221">
        <v>1768</v>
      </c>
      <c r="L12" s="2221">
        <v>1911</v>
      </c>
    </row>
    <row r="13" spans="1:12" ht="15" customHeight="1" x14ac:dyDescent="0.35">
      <c r="A13" s="2200" t="s">
        <v>891</v>
      </c>
      <c r="B13" s="2226"/>
      <c r="C13" s="2202"/>
      <c r="D13" s="2203"/>
      <c r="E13" s="2203"/>
      <c r="F13" s="2201"/>
      <c r="G13" s="2204"/>
      <c r="H13" s="2205"/>
      <c r="I13" s="2205"/>
      <c r="J13" s="2206"/>
      <c r="K13" s="2205"/>
      <c r="L13" s="2205"/>
    </row>
    <row r="14" spans="1:12" ht="15" customHeight="1" x14ac:dyDescent="0.35">
      <c r="A14" s="2225" t="s">
        <v>892</v>
      </c>
      <c r="B14" s="2227">
        <v>505.5</v>
      </c>
      <c r="C14" s="2228">
        <v>499.8</v>
      </c>
      <c r="D14" s="2229">
        <v>492.7</v>
      </c>
      <c r="E14" s="2229">
        <v>487.9</v>
      </c>
      <c r="F14" s="2230">
        <v>480.5</v>
      </c>
      <c r="G14" s="2231">
        <v>460.9</v>
      </c>
      <c r="H14" s="2232">
        <v>443</v>
      </c>
      <c r="I14" s="2232">
        <v>431.3</v>
      </c>
      <c r="J14" s="2233">
        <v>444.2</v>
      </c>
      <c r="K14" s="2232">
        <v>490.2</v>
      </c>
      <c r="L14" s="2232">
        <v>445</v>
      </c>
    </row>
    <row r="15" spans="1:12" ht="15" customHeight="1" x14ac:dyDescent="0.35">
      <c r="A15" s="2225" t="s">
        <v>893</v>
      </c>
      <c r="B15" s="2227">
        <v>476.4</v>
      </c>
      <c r="C15" s="2228">
        <v>470.5</v>
      </c>
      <c r="D15" s="2229">
        <v>450.2</v>
      </c>
      <c r="E15" s="2229">
        <v>446</v>
      </c>
      <c r="F15" s="2230">
        <v>454.7</v>
      </c>
      <c r="G15" s="2231">
        <v>430</v>
      </c>
      <c r="H15" s="2232">
        <v>419.2</v>
      </c>
      <c r="I15" s="2232">
        <v>400.1</v>
      </c>
      <c r="J15" s="2233">
        <v>406.7</v>
      </c>
      <c r="K15" s="2232">
        <v>455.4</v>
      </c>
      <c r="L15" s="2232">
        <v>414.1</v>
      </c>
    </row>
    <row r="16" spans="1:12" ht="15" customHeight="1" x14ac:dyDescent="0.35">
      <c r="A16" s="2234"/>
      <c r="B16" s="2235"/>
      <c r="C16" s="2236"/>
      <c r="D16" s="2237"/>
      <c r="E16" s="2237"/>
      <c r="F16" s="2238"/>
      <c r="G16" s="2239"/>
      <c r="H16" s="2240"/>
      <c r="I16" s="2240"/>
      <c r="J16" s="2241"/>
      <c r="K16" s="2240"/>
      <c r="L16" s="2240"/>
    </row>
    <row r="17" spans="1:12" ht="15" customHeight="1" x14ac:dyDescent="0.35">
      <c r="A17" s="2200" t="s">
        <v>894</v>
      </c>
      <c r="B17" s="2242"/>
      <c r="C17" s="2243"/>
      <c r="D17" s="2244"/>
      <c r="E17" s="2244"/>
      <c r="F17" s="2245"/>
      <c r="G17" s="2246"/>
      <c r="H17" s="2247"/>
      <c r="I17" s="2247"/>
      <c r="J17" s="2248"/>
      <c r="K17" s="2247"/>
      <c r="L17" s="2247"/>
    </row>
    <row r="18" spans="1:12" ht="15" customHeight="1" x14ac:dyDescent="0.35">
      <c r="A18" s="2207" t="s">
        <v>895</v>
      </c>
      <c r="B18" s="2249"/>
      <c r="C18" s="2209"/>
      <c r="D18" s="2210"/>
      <c r="E18" s="2210"/>
      <c r="F18" s="2211"/>
      <c r="G18" s="2212"/>
      <c r="H18" s="2213"/>
      <c r="I18" s="2213"/>
      <c r="J18" s="2214"/>
      <c r="K18" s="2213"/>
      <c r="L18" s="2213"/>
    </row>
    <row r="19" spans="1:12" ht="15" customHeight="1" x14ac:dyDescent="0.35">
      <c r="A19" s="2215" t="s">
        <v>422</v>
      </c>
      <c r="B19" s="2216">
        <v>426</v>
      </c>
      <c r="C19" s="2217">
        <v>377</v>
      </c>
      <c r="D19" s="2218">
        <v>399</v>
      </c>
      <c r="E19" s="2218">
        <v>351</v>
      </c>
      <c r="F19" s="2219">
        <v>355</v>
      </c>
      <c r="G19" s="2220">
        <v>323</v>
      </c>
      <c r="H19" s="2221">
        <v>263</v>
      </c>
      <c r="I19" s="2221">
        <v>257</v>
      </c>
      <c r="J19" s="2222">
        <v>248</v>
      </c>
      <c r="K19" s="2221">
        <v>1482</v>
      </c>
      <c r="L19" s="2221">
        <v>1091</v>
      </c>
    </row>
    <row r="20" spans="1:12" ht="15" customHeight="1" x14ac:dyDescent="0.35">
      <c r="A20" s="2215" t="s">
        <v>423</v>
      </c>
      <c r="B20" s="2216">
        <v>254</v>
      </c>
      <c r="C20" s="2217">
        <v>150</v>
      </c>
      <c r="D20" s="2218">
        <v>214</v>
      </c>
      <c r="E20" s="2218">
        <v>216</v>
      </c>
      <c r="F20" s="2219">
        <v>244</v>
      </c>
      <c r="G20" s="2220">
        <v>175</v>
      </c>
      <c r="H20" s="2221">
        <v>148</v>
      </c>
      <c r="I20" s="2221">
        <v>152</v>
      </c>
      <c r="J20" s="2222">
        <v>195</v>
      </c>
      <c r="K20" s="2221">
        <v>824</v>
      </c>
      <c r="L20" s="2221">
        <v>670</v>
      </c>
    </row>
    <row r="21" spans="1:12" ht="15" customHeight="1" x14ac:dyDescent="0.35">
      <c r="A21" s="2223" t="s">
        <v>303</v>
      </c>
      <c r="B21" s="2216">
        <v>680</v>
      </c>
      <c r="C21" s="2217">
        <v>527</v>
      </c>
      <c r="D21" s="2218">
        <v>613</v>
      </c>
      <c r="E21" s="2218">
        <v>567</v>
      </c>
      <c r="F21" s="2219">
        <v>599</v>
      </c>
      <c r="G21" s="2220">
        <v>498</v>
      </c>
      <c r="H21" s="2221">
        <v>411</v>
      </c>
      <c r="I21" s="2221">
        <v>409</v>
      </c>
      <c r="J21" s="2222">
        <v>443</v>
      </c>
      <c r="K21" s="2221">
        <v>2306</v>
      </c>
      <c r="L21" s="2221">
        <v>1761</v>
      </c>
    </row>
    <row r="22" spans="1:12" ht="15" customHeight="1" x14ac:dyDescent="0.35">
      <c r="A22" s="2223" t="s">
        <v>896</v>
      </c>
      <c r="B22" s="2216">
        <v>383</v>
      </c>
      <c r="C22" s="2217">
        <v>254</v>
      </c>
      <c r="D22" s="2218">
        <v>327</v>
      </c>
      <c r="E22" s="2218">
        <v>283</v>
      </c>
      <c r="F22" s="2219">
        <v>317</v>
      </c>
      <c r="G22" s="2220">
        <v>245</v>
      </c>
      <c r="H22" s="2221">
        <v>201</v>
      </c>
      <c r="I22" s="2221">
        <v>197</v>
      </c>
      <c r="J22" s="2222">
        <v>218</v>
      </c>
      <c r="K22" s="2221">
        <v>1181</v>
      </c>
      <c r="L22" s="2221">
        <v>861</v>
      </c>
    </row>
    <row r="23" spans="1:12" ht="15" customHeight="1" x14ac:dyDescent="0.35">
      <c r="A23" s="2223" t="s">
        <v>897</v>
      </c>
      <c r="B23" s="2216">
        <v>11</v>
      </c>
      <c r="C23" s="2217">
        <v>3</v>
      </c>
      <c r="D23" s="2218">
        <v>13</v>
      </c>
      <c r="E23" s="2218">
        <v>7</v>
      </c>
      <c r="F23" s="2219">
        <v>16</v>
      </c>
      <c r="G23" s="2220">
        <v>13</v>
      </c>
      <c r="H23" s="2221">
        <v>9</v>
      </c>
      <c r="I23" s="2221">
        <v>12</v>
      </c>
      <c r="J23" s="2222">
        <v>18</v>
      </c>
      <c r="K23" s="2221">
        <v>39</v>
      </c>
      <c r="L23" s="2221">
        <v>52</v>
      </c>
    </row>
    <row r="24" spans="1:12" ht="15" customHeight="1" x14ac:dyDescent="0.35">
      <c r="A24" s="2223" t="s">
        <v>898</v>
      </c>
      <c r="B24" s="2216">
        <v>372</v>
      </c>
      <c r="C24" s="2217">
        <v>251</v>
      </c>
      <c r="D24" s="2218">
        <v>314</v>
      </c>
      <c r="E24" s="2218">
        <v>276</v>
      </c>
      <c r="F24" s="2219">
        <v>301</v>
      </c>
      <c r="G24" s="2220">
        <v>232</v>
      </c>
      <c r="H24" s="2221">
        <v>192</v>
      </c>
      <c r="I24" s="2221">
        <v>185</v>
      </c>
      <c r="J24" s="2222">
        <v>200</v>
      </c>
      <c r="K24" s="2221">
        <v>1142</v>
      </c>
      <c r="L24" s="2221">
        <v>809</v>
      </c>
    </row>
    <row r="25" spans="1:12" ht="15" customHeight="1" x14ac:dyDescent="0.35">
      <c r="A25" s="2200" t="s">
        <v>891</v>
      </c>
      <c r="B25" s="2226"/>
      <c r="C25" s="2202"/>
      <c r="D25" s="2203"/>
      <c r="E25" s="2203"/>
      <c r="F25" s="2201"/>
      <c r="G25" s="2204"/>
      <c r="H25" s="2205"/>
      <c r="I25" s="2205"/>
      <c r="J25" s="2206"/>
      <c r="K25" s="2205"/>
      <c r="L25" s="2205"/>
    </row>
    <row r="26" spans="1:12" ht="15" customHeight="1" x14ac:dyDescent="0.35">
      <c r="A26" s="2225" t="s">
        <v>892</v>
      </c>
      <c r="B26" s="2227">
        <v>71.900000000000006</v>
      </c>
      <c r="C26" s="2228">
        <v>77.099999999999994</v>
      </c>
      <c r="D26" s="2229">
        <v>78.400000000000006</v>
      </c>
      <c r="E26" s="2229">
        <v>75.2</v>
      </c>
      <c r="F26" s="2230">
        <v>68.599999999999994</v>
      </c>
      <c r="G26" s="2231">
        <v>64.8</v>
      </c>
      <c r="H26" s="2232">
        <v>62.6</v>
      </c>
      <c r="I26" s="2232">
        <v>57.8</v>
      </c>
      <c r="J26" s="2233">
        <v>55.1</v>
      </c>
      <c r="K26" s="2250">
        <v>74.8</v>
      </c>
      <c r="L26" s="2250">
        <v>60.1</v>
      </c>
    </row>
    <row r="27" spans="1:12" ht="15" customHeight="1" x14ac:dyDescent="0.35">
      <c r="A27" s="2225" t="s">
        <v>893</v>
      </c>
      <c r="B27" s="2227">
        <v>56.3</v>
      </c>
      <c r="C27" s="2228">
        <v>61.2</v>
      </c>
      <c r="D27" s="2229">
        <v>58.8</v>
      </c>
      <c r="E27" s="2229">
        <v>57.1</v>
      </c>
      <c r="F27" s="2230">
        <v>53.5</v>
      </c>
      <c r="G27" s="2231">
        <v>49.6</v>
      </c>
      <c r="H27" s="2232">
        <v>45.9</v>
      </c>
      <c r="I27" s="2232">
        <v>44.4</v>
      </c>
      <c r="J27" s="2233">
        <v>41.4</v>
      </c>
      <c r="K27" s="2250">
        <v>57.7</v>
      </c>
      <c r="L27" s="2250">
        <v>45.3</v>
      </c>
    </row>
    <row r="28" spans="1:12" ht="15" customHeight="1" x14ac:dyDescent="0.35">
      <c r="A28" s="2234"/>
      <c r="B28" s="2235"/>
      <c r="C28" s="2251"/>
      <c r="D28" s="2237"/>
      <c r="E28" s="2237"/>
      <c r="F28" s="2238"/>
      <c r="G28" s="2239"/>
      <c r="H28" s="2240"/>
      <c r="I28" s="2240"/>
      <c r="J28" s="2241"/>
      <c r="K28" s="2252"/>
      <c r="L28" s="2252"/>
    </row>
    <row r="29" spans="1:12" ht="15" customHeight="1" x14ac:dyDescent="0.35">
      <c r="A29" s="2253" t="s">
        <v>899</v>
      </c>
      <c r="B29" s="2242"/>
      <c r="C29" s="2243"/>
      <c r="D29" s="2244"/>
      <c r="E29" s="2244"/>
      <c r="F29" s="2245"/>
      <c r="G29" s="2246"/>
      <c r="H29" s="2247"/>
      <c r="I29" s="2247"/>
      <c r="J29" s="2248"/>
      <c r="K29" s="2247"/>
      <c r="L29" s="2247"/>
    </row>
    <row r="30" spans="1:12" ht="15" customHeight="1" x14ac:dyDescent="0.35">
      <c r="A30" s="2207" t="s">
        <v>895</v>
      </c>
      <c r="B30" s="2249"/>
      <c r="C30" s="2209"/>
      <c r="D30" s="2210"/>
      <c r="E30" s="2210"/>
      <c r="F30" s="2211"/>
      <c r="G30" s="2212"/>
      <c r="H30" s="2213"/>
      <c r="I30" s="2213"/>
      <c r="J30" s="2214"/>
      <c r="K30" s="2213"/>
      <c r="L30" s="2213"/>
    </row>
    <row r="31" spans="1:12" ht="15" customHeight="1" x14ac:dyDescent="0.35">
      <c r="A31" s="2215" t="s">
        <v>422</v>
      </c>
      <c r="B31" s="2216">
        <v>1191</v>
      </c>
      <c r="C31" s="2217">
        <v>1183</v>
      </c>
      <c r="D31" s="2218">
        <v>1144</v>
      </c>
      <c r="E31" s="2218">
        <v>1149</v>
      </c>
      <c r="F31" s="2219">
        <v>1157</v>
      </c>
      <c r="G31" s="2220">
        <v>1173</v>
      </c>
      <c r="H31" s="2221">
        <v>992</v>
      </c>
      <c r="I31" s="2221">
        <v>965</v>
      </c>
      <c r="J31" s="2222">
        <v>916</v>
      </c>
      <c r="K31" s="2221">
        <v>4633</v>
      </c>
      <c r="L31" s="2221">
        <v>4046</v>
      </c>
    </row>
    <row r="32" spans="1:12" ht="15" customHeight="1" x14ac:dyDescent="0.35">
      <c r="A32" s="2215" t="s">
        <v>423</v>
      </c>
      <c r="B32" s="2216">
        <v>868</v>
      </c>
      <c r="C32" s="2217">
        <v>698</v>
      </c>
      <c r="D32" s="2218">
        <v>812</v>
      </c>
      <c r="E32" s="2218">
        <v>770</v>
      </c>
      <c r="F32" s="2219">
        <v>945</v>
      </c>
      <c r="G32" s="2220">
        <v>679</v>
      </c>
      <c r="H32" s="2221">
        <v>571</v>
      </c>
      <c r="I32" s="2221">
        <v>706</v>
      </c>
      <c r="J32" s="2222">
        <v>931</v>
      </c>
      <c r="K32" s="2221">
        <v>3225</v>
      </c>
      <c r="L32" s="2221">
        <v>2887</v>
      </c>
    </row>
    <row r="33" spans="1:12" ht="15" customHeight="1" x14ac:dyDescent="0.35">
      <c r="A33" s="2223" t="s">
        <v>303</v>
      </c>
      <c r="B33" s="2216">
        <v>2059</v>
      </c>
      <c r="C33" s="2217">
        <v>1881</v>
      </c>
      <c r="D33" s="2218">
        <v>1956</v>
      </c>
      <c r="E33" s="2218">
        <v>1919</v>
      </c>
      <c r="F33" s="2219">
        <v>2102</v>
      </c>
      <c r="G33" s="2220">
        <v>1852</v>
      </c>
      <c r="H33" s="2221">
        <v>1563</v>
      </c>
      <c r="I33" s="2221">
        <v>1671</v>
      </c>
      <c r="J33" s="2222">
        <v>1847</v>
      </c>
      <c r="K33" s="2221">
        <v>7858</v>
      </c>
      <c r="L33" s="2221">
        <v>6933</v>
      </c>
    </row>
    <row r="34" spans="1:12" ht="15" customHeight="1" x14ac:dyDescent="0.35">
      <c r="A34" s="2225" t="s">
        <v>888</v>
      </c>
      <c r="B34" s="2216">
        <v>822</v>
      </c>
      <c r="C34" s="2217">
        <v>668</v>
      </c>
      <c r="D34" s="2218">
        <v>761</v>
      </c>
      <c r="E34" s="2218">
        <v>684</v>
      </c>
      <c r="F34" s="2219">
        <v>836</v>
      </c>
      <c r="G34" s="2220">
        <v>729</v>
      </c>
      <c r="H34" s="2221">
        <v>579</v>
      </c>
      <c r="I34" s="2221">
        <v>685</v>
      </c>
      <c r="J34" s="2222">
        <v>779</v>
      </c>
      <c r="K34" s="2221">
        <v>2949</v>
      </c>
      <c r="L34" s="2221">
        <v>2772</v>
      </c>
    </row>
    <row r="35" spans="1:12" ht="15" customHeight="1" x14ac:dyDescent="0.35">
      <c r="A35" s="2225" t="s">
        <v>889</v>
      </c>
      <c r="B35" s="2216">
        <v>11</v>
      </c>
      <c r="C35" s="2217">
        <v>3</v>
      </c>
      <c r="D35" s="2218">
        <v>13</v>
      </c>
      <c r="E35" s="2218">
        <v>7</v>
      </c>
      <c r="F35" s="2219">
        <v>16</v>
      </c>
      <c r="G35" s="2220">
        <v>13</v>
      </c>
      <c r="H35" s="2221">
        <v>9</v>
      </c>
      <c r="I35" s="2221">
        <v>12</v>
      </c>
      <c r="J35" s="2222">
        <v>18</v>
      </c>
      <c r="K35" s="2221">
        <v>39</v>
      </c>
      <c r="L35" s="2221">
        <v>52</v>
      </c>
    </row>
    <row r="36" spans="1:12" ht="15" customHeight="1" x14ac:dyDescent="0.35">
      <c r="A36" s="2223" t="s">
        <v>890</v>
      </c>
      <c r="B36" s="2216">
        <v>811</v>
      </c>
      <c r="C36" s="2217">
        <v>665</v>
      </c>
      <c r="D36" s="2218">
        <v>748</v>
      </c>
      <c r="E36" s="2218">
        <v>677</v>
      </c>
      <c r="F36" s="2219">
        <v>820</v>
      </c>
      <c r="G36" s="2220">
        <v>716</v>
      </c>
      <c r="H36" s="2221">
        <v>570</v>
      </c>
      <c r="I36" s="2221">
        <v>673</v>
      </c>
      <c r="J36" s="2222">
        <v>761</v>
      </c>
      <c r="K36" s="2221">
        <v>2910</v>
      </c>
      <c r="L36" s="2221">
        <v>2720</v>
      </c>
    </row>
    <row r="37" spans="1:12" ht="15" customHeight="1" x14ac:dyDescent="0.35">
      <c r="A37" s="2200" t="s">
        <v>891</v>
      </c>
      <c r="B37" s="2226"/>
      <c r="C37" s="2202"/>
      <c r="D37" s="2203"/>
      <c r="E37" s="2203"/>
      <c r="F37" s="2201"/>
      <c r="G37" s="2204"/>
      <c r="H37" s="2205"/>
      <c r="I37" s="2205"/>
      <c r="J37" s="2206"/>
      <c r="K37" s="2205"/>
      <c r="L37" s="2205"/>
    </row>
    <row r="38" spans="1:12" ht="15" customHeight="1" x14ac:dyDescent="0.35">
      <c r="A38" s="2225" t="s">
        <v>892</v>
      </c>
      <c r="B38" s="2227">
        <v>577.4</v>
      </c>
      <c r="C38" s="2228">
        <v>576.9</v>
      </c>
      <c r="D38" s="2229">
        <v>571.1</v>
      </c>
      <c r="E38" s="2229">
        <v>563.1</v>
      </c>
      <c r="F38" s="2230">
        <v>549.1</v>
      </c>
      <c r="G38" s="2231">
        <v>525.70000000000005</v>
      </c>
      <c r="H38" s="2232">
        <v>505.6</v>
      </c>
      <c r="I38" s="2232">
        <v>489.1</v>
      </c>
      <c r="J38" s="2233">
        <v>499.3</v>
      </c>
      <c r="K38" s="2250">
        <v>565</v>
      </c>
      <c r="L38" s="2250">
        <v>505.1</v>
      </c>
    </row>
    <row r="39" spans="1:12" ht="15" customHeight="1" x14ac:dyDescent="0.35">
      <c r="A39" s="2254" t="s">
        <v>893</v>
      </c>
      <c r="B39" s="2255">
        <v>532.69999999999993</v>
      </c>
      <c r="C39" s="2256">
        <v>531.70000000000005</v>
      </c>
      <c r="D39" s="2257">
        <v>509</v>
      </c>
      <c r="E39" s="2257">
        <v>503.1</v>
      </c>
      <c r="F39" s="2258">
        <v>508.2</v>
      </c>
      <c r="G39" s="2259">
        <v>479.6</v>
      </c>
      <c r="H39" s="2260">
        <v>465.1</v>
      </c>
      <c r="I39" s="2260">
        <v>444.5</v>
      </c>
      <c r="J39" s="2261">
        <v>448.1</v>
      </c>
      <c r="K39" s="2260">
        <v>513.1</v>
      </c>
      <c r="L39" s="2260">
        <v>459.4</v>
      </c>
    </row>
    <row r="40" spans="1:12" ht="15" customHeight="1" x14ac:dyDescent="0.25">
      <c r="A40" s="2262"/>
      <c r="B40" s="2263"/>
      <c r="C40" s="66"/>
      <c r="D40" s="2263"/>
      <c r="E40" s="2263"/>
      <c r="F40" s="2263"/>
      <c r="G40" s="2264"/>
      <c r="H40" s="2264"/>
      <c r="I40" s="2264"/>
      <c r="J40" s="2264"/>
      <c r="K40" s="2265"/>
      <c r="L40" s="2265"/>
    </row>
    <row r="41" spans="1:12" ht="12" customHeight="1" x14ac:dyDescent="0.25">
      <c r="A41" s="2679" t="s">
        <v>900</v>
      </c>
      <c r="B41" s="2800" t="s">
        <v>15</v>
      </c>
      <c r="C41" s="2800" t="s">
        <v>15</v>
      </c>
      <c r="D41" s="2800" t="s">
        <v>15</v>
      </c>
      <c r="E41" s="2800" t="s">
        <v>15</v>
      </c>
      <c r="F41" s="2800" t="s">
        <v>15</v>
      </c>
      <c r="G41" s="2800" t="s">
        <v>15</v>
      </c>
      <c r="H41" s="2800" t="s">
        <v>15</v>
      </c>
      <c r="I41" s="2800" t="s">
        <v>15</v>
      </c>
      <c r="J41" s="2800" t="s">
        <v>15</v>
      </c>
      <c r="K41" s="2800" t="s">
        <v>15</v>
      </c>
      <c r="L41" s="2800" t="s">
        <v>15</v>
      </c>
    </row>
    <row r="42" spans="1:12" ht="10.4" customHeight="1" x14ac:dyDescent="0.25">
      <c r="A42" s="2633"/>
      <c r="B42" s="2633" t="s">
        <v>15</v>
      </c>
      <c r="C42" s="2633" t="s">
        <v>15</v>
      </c>
      <c r="D42" s="2633" t="s">
        <v>15</v>
      </c>
      <c r="E42" s="2633" t="s">
        <v>15</v>
      </c>
      <c r="F42" s="2633" t="s">
        <v>15</v>
      </c>
      <c r="G42" s="2633" t="s">
        <v>15</v>
      </c>
      <c r="H42" s="2633" t="s">
        <v>15</v>
      </c>
      <c r="I42" s="2633" t="s">
        <v>15</v>
      </c>
      <c r="J42" s="2633" t="s">
        <v>15</v>
      </c>
      <c r="K42" s="2633" t="s">
        <v>15</v>
      </c>
      <c r="L42" s="2633" t="s">
        <v>15</v>
      </c>
    </row>
    <row r="43" spans="1:12" ht="10.4" customHeight="1" x14ac:dyDescent="0.25">
      <c r="A43" s="2651"/>
      <c r="B43" s="2651" t="s">
        <v>15</v>
      </c>
      <c r="C43" s="2651" t="s">
        <v>15</v>
      </c>
      <c r="D43" s="2651" t="s">
        <v>15</v>
      </c>
      <c r="E43" s="2651" t="s">
        <v>15</v>
      </c>
      <c r="F43" s="2651" t="s">
        <v>15</v>
      </c>
      <c r="G43" s="2651" t="s">
        <v>15</v>
      </c>
      <c r="H43" s="2651" t="s">
        <v>15</v>
      </c>
      <c r="I43" s="2651" t="s">
        <v>15</v>
      </c>
      <c r="J43" s="2651" t="s">
        <v>15</v>
      </c>
      <c r="K43" s="2651" t="s">
        <v>15</v>
      </c>
      <c r="L43" s="2651" t="s">
        <v>15</v>
      </c>
    </row>
    <row r="44" spans="1:12" ht="10.4" customHeight="1" x14ac:dyDescent="0.25">
      <c r="A44" s="2796"/>
      <c r="B44" s="2796" t="s">
        <v>15</v>
      </c>
      <c r="C44" s="2796" t="s">
        <v>15</v>
      </c>
      <c r="D44" s="2796" t="s">
        <v>15</v>
      </c>
      <c r="E44" s="2796" t="s">
        <v>15</v>
      </c>
      <c r="F44" s="2796" t="s">
        <v>15</v>
      </c>
      <c r="G44" s="2796" t="s">
        <v>15</v>
      </c>
      <c r="H44" s="2796" t="s">
        <v>15</v>
      </c>
      <c r="I44" s="2796" t="s">
        <v>15</v>
      </c>
      <c r="J44" s="2796" t="s">
        <v>15</v>
      </c>
      <c r="K44" s="2796" t="s">
        <v>15</v>
      </c>
      <c r="L44" s="2796" t="s">
        <v>15</v>
      </c>
    </row>
  </sheetData>
  <mergeCells count="8">
    <mergeCell ref="A43:L43"/>
    <mergeCell ref="A44:L44"/>
    <mergeCell ref="A2:L2"/>
    <mergeCell ref="C3:F3"/>
    <mergeCell ref="G3:J3"/>
    <mergeCell ref="K3:L3"/>
    <mergeCell ref="A41:L41"/>
    <mergeCell ref="A42:L42"/>
  </mergeCells>
  <hyperlinks>
    <hyperlink ref="A1" location="ToC!A2" display="Back to Table of Contents" xr:uid="{F2C3FCC8-2746-4610-B7D3-0991843399A4}"/>
  </hyperlinks>
  <pageMargins left="0.5" right="0.5" top="0.5" bottom="0.5" header="0.25" footer="0.25"/>
  <pageSetup scale="65" orientation="landscape" r:id="rId1"/>
  <headerFooter>
    <oddFooter>&amp;L&amp;G&amp;C&amp;"Scotia,Regular"&amp;9Supplementary Financial Information (SFI)&amp;R27&amp;"Scotia,Regular"&amp;7</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F8D3-0CEC-4BCF-A3A3-84E1D76F1703}">
  <sheetPr>
    <pageSetUpPr fitToPage="1"/>
  </sheetPr>
  <dimension ref="A1:L45"/>
  <sheetViews>
    <sheetView showGridLines="0" zoomScaleNormal="100" workbookViewId="0"/>
  </sheetViews>
  <sheetFormatPr defaultRowHeight="12.5" x14ac:dyDescent="0.25"/>
  <cols>
    <col min="1" max="1" width="80.7265625" style="22" customWidth="1"/>
    <col min="2" max="12" width="12.7265625" style="22" customWidth="1"/>
    <col min="13" max="16384" width="8.7265625" style="22"/>
  </cols>
  <sheetData>
    <row r="1" spans="1:12" ht="20" customHeight="1" x14ac:dyDescent="0.25">
      <c r="A1" s="21" t="s">
        <v>13</v>
      </c>
    </row>
    <row r="2" spans="1:12" ht="25.4" customHeight="1" x14ac:dyDescent="0.25">
      <c r="A2" s="2801" t="s">
        <v>901</v>
      </c>
      <c r="B2" s="2801" t="s">
        <v>15</v>
      </c>
      <c r="C2" s="2801" t="s">
        <v>15</v>
      </c>
      <c r="D2" s="2801" t="s">
        <v>15</v>
      </c>
      <c r="E2" s="2801" t="s">
        <v>15</v>
      </c>
      <c r="F2" s="2801" t="s">
        <v>15</v>
      </c>
      <c r="G2" s="2801" t="s">
        <v>15</v>
      </c>
      <c r="H2" s="2801" t="s">
        <v>15</v>
      </c>
      <c r="I2" s="2801" t="s">
        <v>15</v>
      </c>
      <c r="J2" s="2801" t="s">
        <v>15</v>
      </c>
      <c r="K2" s="2801" t="s">
        <v>15</v>
      </c>
      <c r="L2" s="2801" t="s">
        <v>15</v>
      </c>
    </row>
    <row r="3" spans="1:12" ht="18" customHeight="1" x14ac:dyDescent="0.25">
      <c r="A3" s="2266"/>
      <c r="B3" s="2267" t="s">
        <v>174</v>
      </c>
      <c r="C3" s="2802" t="s">
        <v>346</v>
      </c>
      <c r="D3" s="2803" t="s">
        <v>15</v>
      </c>
      <c r="E3" s="2803" t="s">
        <v>15</v>
      </c>
      <c r="F3" s="2804" t="s">
        <v>15</v>
      </c>
      <c r="G3" s="2802" t="s">
        <v>347</v>
      </c>
      <c r="H3" s="2803" t="s">
        <v>15</v>
      </c>
      <c r="I3" s="2803" t="s">
        <v>15</v>
      </c>
      <c r="J3" s="2804" t="s">
        <v>15</v>
      </c>
      <c r="K3" s="2803" t="s">
        <v>175</v>
      </c>
      <c r="L3" s="2803" t="s">
        <v>15</v>
      </c>
    </row>
    <row r="4" spans="1:12" ht="18" customHeight="1" x14ac:dyDescent="0.25">
      <c r="A4" s="2268"/>
      <c r="B4" s="2269" t="s">
        <v>177</v>
      </c>
      <c r="C4" s="2270" t="s">
        <v>178</v>
      </c>
      <c r="D4" s="2271" t="s">
        <v>179</v>
      </c>
      <c r="E4" s="2271" t="s">
        <v>180</v>
      </c>
      <c r="F4" s="2272" t="s">
        <v>181</v>
      </c>
      <c r="G4" s="2273" t="s">
        <v>178</v>
      </c>
      <c r="H4" s="2271" t="s">
        <v>179</v>
      </c>
      <c r="I4" s="2271" t="s">
        <v>180</v>
      </c>
      <c r="J4" s="2272" t="s">
        <v>181</v>
      </c>
      <c r="K4" s="2274">
        <v>2023</v>
      </c>
      <c r="L4" s="675">
        <v>2022</v>
      </c>
    </row>
    <row r="5" spans="1:12" ht="18" customHeight="1" x14ac:dyDescent="0.25">
      <c r="A5" s="2275" t="s">
        <v>902</v>
      </c>
      <c r="B5" s="2276"/>
      <c r="C5" s="2277"/>
      <c r="D5" s="2278"/>
      <c r="E5" s="2278"/>
      <c r="F5" s="2279"/>
      <c r="G5" s="2277"/>
      <c r="H5" s="2278"/>
      <c r="I5" s="2278"/>
      <c r="J5" s="2279"/>
      <c r="K5" s="2280"/>
      <c r="L5" s="2280"/>
    </row>
    <row r="6" spans="1:12" ht="18" customHeight="1" x14ac:dyDescent="0.25">
      <c r="A6" s="2281" t="s">
        <v>903</v>
      </c>
      <c r="B6" s="2282">
        <v>2456</v>
      </c>
      <c r="C6" s="2283">
        <v>2157</v>
      </c>
      <c r="D6" s="2284">
        <v>2215</v>
      </c>
      <c r="E6" s="2284">
        <v>2189</v>
      </c>
      <c r="F6" s="2285">
        <v>2246</v>
      </c>
      <c r="G6" s="2283">
        <v>2155</v>
      </c>
      <c r="H6" s="2284">
        <v>2055</v>
      </c>
      <c r="I6" s="2284">
        <v>2049</v>
      </c>
      <c r="J6" s="2285">
        <v>2090</v>
      </c>
      <c r="K6" s="2284">
        <v>8808</v>
      </c>
      <c r="L6" s="2284">
        <v>8349</v>
      </c>
    </row>
    <row r="7" spans="1:12" ht="18" customHeight="1" x14ac:dyDescent="0.25">
      <c r="A7" s="2281" t="s">
        <v>278</v>
      </c>
      <c r="B7" s="2286">
        <v>537</v>
      </c>
      <c r="C7" s="2287">
        <v>478</v>
      </c>
      <c r="D7" s="2288">
        <v>485</v>
      </c>
      <c r="E7" s="2288">
        <v>419</v>
      </c>
      <c r="F7" s="2289">
        <v>391</v>
      </c>
      <c r="G7" s="2287">
        <v>342</v>
      </c>
      <c r="H7" s="2288">
        <v>303</v>
      </c>
      <c r="I7" s="2288">
        <v>258</v>
      </c>
      <c r="J7" s="2289">
        <v>265</v>
      </c>
      <c r="K7" s="2288">
        <v>1773</v>
      </c>
      <c r="L7" s="2288">
        <v>1167</v>
      </c>
    </row>
    <row r="8" spans="1:12" ht="18" customHeight="1" x14ac:dyDescent="0.25">
      <c r="A8" s="2281" t="s">
        <v>305</v>
      </c>
      <c r="B8" s="2286">
        <v>1214</v>
      </c>
      <c r="C8" s="2287">
        <v>1180</v>
      </c>
      <c r="D8" s="2288">
        <v>1147</v>
      </c>
      <c r="E8" s="2288">
        <v>1161</v>
      </c>
      <c r="F8" s="2289">
        <v>1164</v>
      </c>
      <c r="G8" s="2287">
        <v>1132</v>
      </c>
      <c r="H8" s="2288">
        <v>1078</v>
      </c>
      <c r="I8" s="2288">
        <v>1048</v>
      </c>
      <c r="J8" s="2289">
        <v>1081</v>
      </c>
      <c r="K8" s="2288">
        <v>4653</v>
      </c>
      <c r="L8" s="2288">
        <v>4341</v>
      </c>
    </row>
    <row r="9" spans="1:12" ht="18" customHeight="1" x14ac:dyDescent="0.25">
      <c r="A9" s="2281" t="s">
        <v>904</v>
      </c>
      <c r="B9" s="2286">
        <v>705</v>
      </c>
      <c r="C9" s="2287">
        <v>499</v>
      </c>
      <c r="D9" s="2288">
        <v>583</v>
      </c>
      <c r="E9" s="2288">
        <v>609</v>
      </c>
      <c r="F9" s="2289">
        <v>691</v>
      </c>
      <c r="G9" s="2287">
        <v>681</v>
      </c>
      <c r="H9" s="2288">
        <v>674</v>
      </c>
      <c r="I9" s="2288">
        <v>743</v>
      </c>
      <c r="J9" s="2289">
        <v>744</v>
      </c>
      <c r="K9" s="2288">
        <v>2382</v>
      </c>
      <c r="L9" s="2288">
        <v>2841</v>
      </c>
    </row>
    <row r="10" spans="1:12" ht="18" customHeight="1" x14ac:dyDescent="0.25">
      <c r="A10" s="2281" t="s">
        <v>306</v>
      </c>
      <c r="B10" s="2286">
        <v>138</v>
      </c>
      <c r="C10" s="2287">
        <v>120</v>
      </c>
      <c r="D10" s="2288">
        <v>139</v>
      </c>
      <c r="E10" s="2288">
        <v>119</v>
      </c>
      <c r="F10" s="2289">
        <v>121</v>
      </c>
      <c r="G10" s="2287">
        <v>76</v>
      </c>
      <c r="H10" s="2288">
        <v>91</v>
      </c>
      <c r="I10" s="2288">
        <v>138</v>
      </c>
      <c r="J10" s="2289">
        <v>182</v>
      </c>
      <c r="K10" s="2288">
        <v>499</v>
      </c>
      <c r="L10" s="2288">
        <v>485</v>
      </c>
    </row>
    <row r="11" spans="1:12" ht="18" customHeight="1" x14ac:dyDescent="0.25">
      <c r="A11" s="2290" t="s">
        <v>307</v>
      </c>
      <c r="B11" s="2286">
        <v>567</v>
      </c>
      <c r="C11" s="2287">
        <v>379</v>
      </c>
      <c r="D11" s="2288">
        <v>444</v>
      </c>
      <c r="E11" s="2288">
        <v>490</v>
      </c>
      <c r="F11" s="2289">
        <v>570</v>
      </c>
      <c r="G11" s="2287">
        <v>605</v>
      </c>
      <c r="H11" s="2288">
        <v>583</v>
      </c>
      <c r="I11" s="2288">
        <v>605</v>
      </c>
      <c r="J11" s="2289">
        <v>562</v>
      </c>
      <c r="K11" s="2288">
        <v>1883</v>
      </c>
      <c r="L11" s="2288">
        <v>2356</v>
      </c>
    </row>
    <row r="12" spans="1:12" ht="18" customHeight="1" x14ac:dyDescent="0.25">
      <c r="A12" s="2281" t="s">
        <v>905</v>
      </c>
      <c r="B12" s="2286">
        <v>5</v>
      </c>
      <c r="C12" s="2287">
        <v>6</v>
      </c>
      <c r="D12" s="2288">
        <v>6</v>
      </c>
      <c r="E12" s="2288">
        <v>6</v>
      </c>
      <c r="F12" s="2289">
        <v>6</v>
      </c>
      <c r="G12" s="2287">
        <v>6</v>
      </c>
      <c r="H12" s="2288">
        <v>6</v>
      </c>
      <c r="I12" s="2288">
        <v>7</v>
      </c>
      <c r="J12" s="2289">
        <v>7</v>
      </c>
      <c r="K12" s="2288">
        <v>25</v>
      </c>
      <c r="L12" s="2288">
        <v>26</v>
      </c>
    </row>
    <row r="13" spans="1:12" ht="18" customHeight="1" x14ac:dyDescent="0.25">
      <c r="A13" s="2290" t="s">
        <v>906</v>
      </c>
      <c r="B13" s="2286">
        <v>572</v>
      </c>
      <c r="C13" s="2291">
        <v>385</v>
      </c>
      <c r="D13" s="2288">
        <v>450</v>
      </c>
      <c r="E13" s="2288">
        <v>496</v>
      </c>
      <c r="F13" s="2289">
        <v>576</v>
      </c>
      <c r="G13" s="2287">
        <v>611</v>
      </c>
      <c r="H13" s="2288">
        <v>589</v>
      </c>
      <c r="I13" s="2288">
        <v>612</v>
      </c>
      <c r="J13" s="2292">
        <v>569</v>
      </c>
      <c r="K13" s="2293">
        <v>1908</v>
      </c>
      <c r="L13" s="2293">
        <v>2382</v>
      </c>
    </row>
    <row r="14" spans="1:12" ht="18" customHeight="1" x14ac:dyDescent="0.25">
      <c r="A14" s="2290" t="s">
        <v>314</v>
      </c>
      <c r="B14" s="2286"/>
      <c r="C14" s="2287"/>
      <c r="D14" s="2288"/>
      <c r="E14" s="2288"/>
      <c r="F14" s="2289"/>
      <c r="G14" s="2287"/>
      <c r="H14" s="2288"/>
      <c r="I14" s="2288"/>
      <c r="J14" s="2289"/>
      <c r="K14" s="2288"/>
      <c r="L14" s="2288"/>
    </row>
    <row r="15" spans="1:12" ht="18" customHeight="1" x14ac:dyDescent="0.25">
      <c r="A15" s="2281" t="s">
        <v>907</v>
      </c>
      <c r="B15" s="2286">
        <v>-1</v>
      </c>
      <c r="C15" s="2287">
        <v>1</v>
      </c>
      <c r="D15" s="2288">
        <v>-10</v>
      </c>
      <c r="E15" s="2288">
        <v>-6</v>
      </c>
      <c r="F15" s="2289">
        <v>11</v>
      </c>
      <c r="G15" s="2287">
        <v>13</v>
      </c>
      <c r="H15" s="2288">
        <v>30</v>
      </c>
      <c r="I15" s="2288">
        <v>55</v>
      </c>
      <c r="J15" s="2289">
        <v>66</v>
      </c>
      <c r="K15" s="2288">
        <v>-3</v>
      </c>
      <c r="L15" s="2288">
        <v>166</v>
      </c>
    </row>
    <row r="16" spans="1:12" ht="18" customHeight="1" x14ac:dyDescent="0.25">
      <c r="A16" s="2290" t="s">
        <v>908</v>
      </c>
      <c r="B16" s="2286">
        <v>568</v>
      </c>
      <c r="C16" s="2287">
        <v>378</v>
      </c>
      <c r="D16" s="2288">
        <v>454</v>
      </c>
      <c r="E16" s="2288">
        <v>496</v>
      </c>
      <c r="F16" s="2289">
        <v>559</v>
      </c>
      <c r="G16" s="2287">
        <v>592</v>
      </c>
      <c r="H16" s="2288">
        <v>553</v>
      </c>
      <c r="I16" s="2288">
        <v>550</v>
      </c>
      <c r="J16" s="2289">
        <v>496</v>
      </c>
      <c r="K16" s="2288">
        <v>1886</v>
      </c>
      <c r="L16" s="2288">
        <v>2190</v>
      </c>
    </row>
    <row r="17" spans="1:12" ht="18" customHeight="1" x14ac:dyDescent="0.25">
      <c r="A17" s="2281" t="s">
        <v>909</v>
      </c>
      <c r="B17" s="2286">
        <v>0</v>
      </c>
      <c r="C17" s="2287">
        <v>-1</v>
      </c>
      <c r="D17" s="2288">
        <v>-9</v>
      </c>
      <c r="E17" s="2288">
        <v>-47</v>
      </c>
      <c r="F17" s="2289">
        <v>-68</v>
      </c>
      <c r="G17" s="2287">
        <v>-75</v>
      </c>
      <c r="H17" s="2288">
        <v>-55</v>
      </c>
      <c r="I17" s="2288">
        <v>-60</v>
      </c>
      <c r="J17" s="2289">
        <v>-56</v>
      </c>
      <c r="K17" s="2288">
        <v>-124</v>
      </c>
      <c r="L17" s="2288">
        <v>-245</v>
      </c>
    </row>
    <row r="18" spans="1:12" ht="18" customHeight="1" x14ac:dyDescent="0.25">
      <c r="A18" s="2290" t="s">
        <v>910</v>
      </c>
      <c r="B18" s="2286">
        <v>568</v>
      </c>
      <c r="C18" s="2287">
        <v>377</v>
      </c>
      <c r="D18" s="2288">
        <v>445</v>
      </c>
      <c r="E18" s="2288">
        <v>449</v>
      </c>
      <c r="F18" s="2289">
        <v>491</v>
      </c>
      <c r="G18" s="2287">
        <v>517</v>
      </c>
      <c r="H18" s="2288">
        <v>498</v>
      </c>
      <c r="I18" s="2288">
        <v>490</v>
      </c>
      <c r="J18" s="2289">
        <v>440</v>
      </c>
      <c r="K18" s="2288">
        <v>1762</v>
      </c>
      <c r="L18" s="2288">
        <v>1945</v>
      </c>
    </row>
    <row r="19" spans="1:12" ht="18" customHeight="1" x14ac:dyDescent="0.25">
      <c r="A19" s="2290" t="s">
        <v>386</v>
      </c>
      <c r="B19" s="2286"/>
      <c r="C19" s="2287"/>
      <c r="D19" s="2288"/>
      <c r="E19" s="2288"/>
      <c r="F19" s="2289"/>
      <c r="G19" s="2287"/>
      <c r="H19" s="2288"/>
      <c r="I19" s="2288"/>
      <c r="J19" s="2289"/>
      <c r="K19" s="2288"/>
      <c r="L19" s="2288"/>
    </row>
    <row r="20" spans="1:12" ht="18" customHeight="1" x14ac:dyDescent="0.25">
      <c r="A20" s="2281" t="s">
        <v>907</v>
      </c>
      <c r="B20" s="2286">
        <v>-1</v>
      </c>
      <c r="C20" s="2287">
        <v>1</v>
      </c>
      <c r="D20" s="2288">
        <v>-10</v>
      </c>
      <c r="E20" s="2288">
        <v>-6</v>
      </c>
      <c r="F20" s="2289">
        <v>11</v>
      </c>
      <c r="G20" s="2287">
        <v>13</v>
      </c>
      <c r="H20" s="2288">
        <v>30</v>
      </c>
      <c r="I20" s="2288">
        <v>55</v>
      </c>
      <c r="J20" s="2289">
        <v>67</v>
      </c>
      <c r="K20" s="2288">
        <v>-4</v>
      </c>
      <c r="L20" s="2288">
        <v>166</v>
      </c>
    </row>
    <row r="21" spans="1:12" ht="18" customHeight="1" x14ac:dyDescent="0.25">
      <c r="A21" s="2290" t="s">
        <v>911</v>
      </c>
      <c r="B21" s="2286">
        <v>573</v>
      </c>
      <c r="C21" s="2287">
        <v>384</v>
      </c>
      <c r="D21" s="2288">
        <v>460</v>
      </c>
      <c r="E21" s="2288">
        <v>502</v>
      </c>
      <c r="F21" s="2289">
        <v>565</v>
      </c>
      <c r="G21" s="2287">
        <v>598</v>
      </c>
      <c r="H21" s="2288">
        <v>559</v>
      </c>
      <c r="I21" s="2288">
        <v>557</v>
      </c>
      <c r="J21" s="2289">
        <v>502</v>
      </c>
      <c r="K21" s="2288">
        <v>1912</v>
      </c>
      <c r="L21" s="2288">
        <v>2216</v>
      </c>
    </row>
    <row r="22" spans="1:12" ht="18" customHeight="1" x14ac:dyDescent="0.25">
      <c r="A22" s="2281" t="s">
        <v>912</v>
      </c>
      <c r="B22" s="2286">
        <v>0</v>
      </c>
      <c r="C22" s="2291">
        <v>-1</v>
      </c>
      <c r="D22" s="2293">
        <v>-8</v>
      </c>
      <c r="E22" s="2293">
        <v>-46</v>
      </c>
      <c r="F22" s="2292">
        <v>-67</v>
      </c>
      <c r="G22" s="2291">
        <v>-75</v>
      </c>
      <c r="H22" s="2293">
        <v>-55</v>
      </c>
      <c r="I22" s="2293">
        <v>-60</v>
      </c>
      <c r="J22" s="2292">
        <v>-55</v>
      </c>
      <c r="K22" s="2288">
        <v>-123</v>
      </c>
      <c r="L22" s="2288">
        <v>-245</v>
      </c>
    </row>
    <row r="23" spans="1:12" ht="18" customHeight="1" x14ac:dyDescent="0.25">
      <c r="A23" s="2294" t="s">
        <v>913</v>
      </c>
      <c r="B23" s="2286">
        <v>573</v>
      </c>
      <c r="C23" s="2291">
        <v>383</v>
      </c>
      <c r="D23" s="2288">
        <v>452</v>
      </c>
      <c r="E23" s="2288">
        <v>456</v>
      </c>
      <c r="F23" s="2289">
        <v>498</v>
      </c>
      <c r="G23" s="2287">
        <v>523</v>
      </c>
      <c r="H23" s="2288">
        <v>504</v>
      </c>
      <c r="I23" s="2288">
        <v>497</v>
      </c>
      <c r="J23" s="2289">
        <v>447</v>
      </c>
      <c r="K23" s="2293">
        <v>1789</v>
      </c>
      <c r="L23" s="2293">
        <v>1971</v>
      </c>
    </row>
    <row r="24" spans="1:12" ht="18" customHeight="1" x14ac:dyDescent="0.25">
      <c r="A24" s="2295" t="s">
        <v>379</v>
      </c>
      <c r="B24" s="2296"/>
      <c r="C24" s="2297"/>
      <c r="D24" s="596"/>
      <c r="E24" s="596"/>
      <c r="F24" s="2298"/>
      <c r="G24" s="2297"/>
      <c r="H24" s="596"/>
      <c r="I24" s="596"/>
      <c r="J24" s="2298"/>
      <c r="K24" s="2299"/>
      <c r="L24" s="2299"/>
    </row>
    <row r="25" spans="1:12" ht="18" customHeight="1" x14ac:dyDescent="0.25">
      <c r="A25" s="2300" t="s">
        <v>914</v>
      </c>
      <c r="B25" s="2301">
        <v>4.13</v>
      </c>
      <c r="C25" s="2302">
        <v>3.91</v>
      </c>
      <c r="D25" s="2303">
        <v>3.82</v>
      </c>
      <c r="E25" s="2303">
        <v>3.8</v>
      </c>
      <c r="F25" s="2304">
        <v>3.71</v>
      </c>
      <c r="G25" s="2302">
        <v>3.79</v>
      </c>
      <c r="H25" s="2303">
        <v>3.71</v>
      </c>
      <c r="I25" s="2303">
        <v>3.77</v>
      </c>
      <c r="J25" s="2304">
        <v>3.68</v>
      </c>
      <c r="K25" s="2303">
        <v>3.81</v>
      </c>
      <c r="L25" s="2303">
        <v>3.74</v>
      </c>
    </row>
    <row r="26" spans="1:12" ht="18" customHeight="1" x14ac:dyDescent="0.25">
      <c r="A26" s="2305" t="s">
        <v>915</v>
      </c>
      <c r="B26" s="2306"/>
      <c r="C26" s="2307"/>
      <c r="D26" s="2308"/>
      <c r="E26" s="2308"/>
      <c r="F26" s="2309"/>
      <c r="G26" s="2307"/>
      <c r="H26" s="2308"/>
      <c r="I26" s="2308"/>
      <c r="J26" s="2309"/>
      <c r="K26" s="2308"/>
      <c r="L26" s="2308"/>
    </row>
    <row r="27" spans="1:12" ht="18" customHeight="1" x14ac:dyDescent="0.25">
      <c r="A27" s="2310" t="s">
        <v>916</v>
      </c>
      <c r="B27" s="2301">
        <v>1.45</v>
      </c>
      <c r="C27" s="2302">
        <v>1.28</v>
      </c>
      <c r="D27" s="2303">
        <v>1.28</v>
      </c>
      <c r="E27" s="2303">
        <v>1.1200000000000001</v>
      </c>
      <c r="F27" s="2311">
        <v>1.01</v>
      </c>
      <c r="G27" s="2302">
        <v>0.91</v>
      </c>
      <c r="H27" s="2303">
        <v>0.83</v>
      </c>
      <c r="I27" s="2303">
        <v>0.76</v>
      </c>
      <c r="J27" s="2304">
        <v>0.77</v>
      </c>
      <c r="K27" s="2303">
        <v>1.17</v>
      </c>
      <c r="L27" s="2303">
        <v>0.82</v>
      </c>
    </row>
    <row r="28" spans="1:12" ht="18" customHeight="1" x14ac:dyDescent="0.25">
      <c r="A28" s="2310" t="s">
        <v>917</v>
      </c>
      <c r="B28" s="2301">
        <v>1.43</v>
      </c>
      <c r="C28" s="2302">
        <v>1.23</v>
      </c>
      <c r="D28" s="2303">
        <v>1.17</v>
      </c>
      <c r="E28" s="2303">
        <v>0.98</v>
      </c>
      <c r="F28" s="2311">
        <v>0.92</v>
      </c>
      <c r="G28" s="2302">
        <v>0.84</v>
      </c>
      <c r="H28" s="2303">
        <v>0.7</v>
      </c>
      <c r="I28" s="2303">
        <v>0.77</v>
      </c>
      <c r="J28" s="2304">
        <v>0.73</v>
      </c>
      <c r="K28" s="2303">
        <v>1.08</v>
      </c>
      <c r="L28" s="2303">
        <v>0.76</v>
      </c>
    </row>
    <row r="29" spans="1:12" ht="18" customHeight="1" x14ac:dyDescent="0.25">
      <c r="A29" s="2310" t="s">
        <v>321</v>
      </c>
      <c r="B29" s="2312">
        <v>49.5</v>
      </c>
      <c r="C29" s="2313">
        <v>54.7</v>
      </c>
      <c r="D29" s="2314">
        <v>52.1</v>
      </c>
      <c r="E29" s="2314">
        <v>54.1</v>
      </c>
      <c r="F29" s="2315">
        <v>52.7</v>
      </c>
      <c r="G29" s="2313">
        <v>53.3</v>
      </c>
      <c r="H29" s="2314">
        <v>52.6</v>
      </c>
      <c r="I29" s="2314">
        <v>51.6</v>
      </c>
      <c r="J29" s="2316">
        <v>51.8</v>
      </c>
      <c r="K29" s="2314">
        <v>53.4</v>
      </c>
      <c r="L29" s="2314">
        <v>52.3</v>
      </c>
    </row>
    <row r="30" spans="1:12" ht="18" customHeight="1" x14ac:dyDescent="0.25">
      <c r="A30" s="2295" t="s">
        <v>891</v>
      </c>
      <c r="B30" s="2296"/>
      <c r="C30" s="2297"/>
      <c r="D30" s="596"/>
      <c r="E30" s="596"/>
      <c r="F30" s="2298"/>
      <c r="G30" s="2297"/>
      <c r="H30" s="596"/>
      <c r="I30" s="596"/>
      <c r="J30" s="2298"/>
      <c r="K30" s="2299"/>
      <c r="L30" s="2299"/>
    </row>
    <row r="31" spans="1:12" ht="18" customHeight="1" x14ac:dyDescent="0.25">
      <c r="A31" s="2300" t="s">
        <v>323</v>
      </c>
      <c r="B31" s="2312">
        <v>44.1</v>
      </c>
      <c r="C31" s="2313">
        <v>43.4</v>
      </c>
      <c r="D31" s="2314">
        <v>43</v>
      </c>
      <c r="E31" s="2314">
        <v>42.3</v>
      </c>
      <c r="F31" s="2317">
        <v>41.6</v>
      </c>
      <c r="G31" s="2313">
        <v>40.4</v>
      </c>
      <c r="H31" s="2314">
        <v>38.9</v>
      </c>
      <c r="I31" s="2314">
        <v>37.4</v>
      </c>
      <c r="J31" s="2317">
        <v>35.9</v>
      </c>
      <c r="K31" s="2314">
        <v>42.6</v>
      </c>
      <c r="L31" s="2314">
        <v>38.200000000000003</v>
      </c>
    </row>
    <row r="32" spans="1:12" ht="18" customHeight="1" x14ac:dyDescent="0.25">
      <c r="A32" s="2281" t="s">
        <v>361</v>
      </c>
      <c r="B32" s="2312">
        <v>16.600000000000001</v>
      </c>
      <c r="C32" s="2313">
        <v>16.400000000000002</v>
      </c>
      <c r="D32" s="2314">
        <v>16.8</v>
      </c>
      <c r="E32" s="2314">
        <v>17.099999999999998</v>
      </c>
      <c r="F32" s="2317">
        <v>17</v>
      </c>
      <c r="G32" s="2313">
        <v>17</v>
      </c>
      <c r="H32" s="2314">
        <v>16.8</v>
      </c>
      <c r="I32" s="2314">
        <v>16.2</v>
      </c>
      <c r="J32" s="2317">
        <v>16.399999999999999</v>
      </c>
      <c r="K32" s="2314">
        <v>16.899999999999999</v>
      </c>
      <c r="L32" s="2314">
        <v>16.599999999999998</v>
      </c>
    </row>
    <row r="33" spans="1:12" ht="18" customHeight="1" x14ac:dyDescent="0.25">
      <c r="A33" s="2281" t="s">
        <v>362</v>
      </c>
      <c r="B33" s="2312">
        <v>7.2</v>
      </c>
      <c r="C33" s="2313">
        <v>7.2</v>
      </c>
      <c r="D33" s="2314">
        <v>7.1</v>
      </c>
      <c r="E33" s="2314">
        <v>7.2</v>
      </c>
      <c r="F33" s="2317">
        <v>7</v>
      </c>
      <c r="G33" s="2313">
        <v>6.7</v>
      </c>
      <c r="H33" s="2314">
        <v>6.5</v>
      </c>
      <c r="I33" s="2314">
        <v>6.1</v>
      </c>
      <c r="J33" s="2317">
        <v>5.7</v>
      </c>
      <c r="K33" s="2314">
        <v>7.1</v>
      </c>
      <c r="L33" s="2314">
        <v>6.3</v>
      </c>
    </row>
    <row r="34" spans="1:12" ht="18" customHeight="1" x14ac:dyDescent="0.25">
      <c r="A34" s="2281" t="s">
        <v>326</v>
      </c>
      <c r="B34" s="2312">
        <v>82.1</v>
      </c>
      <c r="C34" s="2313">
        <v>84.2</v>
      </c>
      <c r="D34" s="2314">
        <v>86.199999999999989</v>
      </c>
      <c r="E34" s="2314">
        <v>86.7</v>
      </c>
      <c r="F34" s="2317">
        <v>87.4</v>
      </c>
      <c r="G34" s="2313">
        <v>84.6</v>
      </c>
      <c r="H34" s="2314">
        <v>83.3</v>
      </c>
      <c r="I34" s="2314">
        <v>79.400000000000006</v>
      </c>
      <c r="J34" s="2317">
        <v>76.400000000000006</v>
      </c>
      <c r="K34" s="2314">
        <v>86.1</v>
      </c>
      <c r="L34" s="2314">
        <v>80.900000000000006</v>
      </c>
    </row>
    <row r="35" spans="1:12" ht="18" customHeight="1" x14ac:dyDescent="0.25">
      <c r="A35" s="2290" t="s">
        <v>363</v>
      </c>
      <c r="B35" s="2312">
        <v>150</v>
      </c>
      <c r="C35" s="2318">
        <v>151.19999999999999</v>
      </c>
      <c r="D35" s="2314">
        <v>153.09999999999997</v>
      </c>
      <c r="E35" s="2314">
        <v>153.30000000000001</v>
      </c>
      <c r="F35" s="2317">
        <v>153</v>
      </c>
      <c r="G35" s="2313">
        <v>148.69999999999999</v>
      </c>
      <c r="H35" s="2314">
        <v>145.5</v>
      </c>
      <c r="I35" s="2314">
        <v>139.1</v>
      </c>
      <c r="J35" s="2317">
        <v>134.4</v>
      </c>
      <c r="K35" s="2319">
        <v>152.69999999999999</v>
      </c>
      <c r="L35" s="2319">
        <v>142</v>
      </c>
    </row>
    <row r="36" spans="1:12" ht="18" customHeight="1" x14ac:dyDescent="0.25">
      <c r="A36" s="2290"/>
      <c r="B36" s="2312"/>
      <c r="C36" s="2318"/>
      <c r="D36" s="2314"/>
      <c r="E36" s="2314"/>
      <c r="F36" s="2317"/>
      <c r="G36" s="2313"/>
      <c r="H36" s="2314"/>
      <c r="I36" s="2314"/>
      <c r="J36" s="2317"/>
      <c r="K36" s="2319"/>
      <c r="L36" s="2319"/>
    </row>
    <row r="37" spans="1:12" ht="18" customHeight="1" x14ac:dyDescent="0.25">
      <c r="A37" s="2320" t="s">
        <v>918</v>
      </c>
      <c r="B37" s="2321">
        <v>106.1</v>
      </c>
      <c r="C37" s="2322">
        <v>106.5</v>
      </c>
      <c r="D37" s="2323">
        <v>103.1</v>
      </c>
      <c r="E37" s="2323">
        <v>102.2</v>
      </c>
      <c r="F37" s="2324">
        <v>99.8</v>
      </c>
      <c r="G37" s="2322">
        <v>97</v>
      </c>
      <c r="H37" s="2323">
        <v>95.2</v>
      </c>
      <c r="I37" s="2323">
        <v>92.2</v>
      </c>
      <c r="J37" s="2324">
        <v>89</v>
      </c>
      <c r="K37" s="2323">
        <v>102.9</v>
      </c>
      <c r="L37" s="2323">
        <v>93.3</v>
      </c>
    </row>
    <row r="38" spans="1:12" ht="16.399999999999999" customHeight="1" x14ac:dyDescent="0.25">
      <c r="A38" s="682"/>
      <c r="B38" s="2325"/>
      <c r="C38" s="2326"/>
      <c r="D38" s="2326"/>
      <c r="E38" s="2326"/>
      <c r="F38" s="2326"/>
      <c r="G38" s="2326"/>
      <c r="H38" s="2326"/>
      <c r="I38" s="2326"/>
      <c r="J38" s="2326"/>
      <c r="K38" s="2326"/>
      <c r="L38" s="2326"/>
    </row>
    <row r="39" spans="1:12" ht="12" customHeight="1" x14ac:dyDescent="0.25">
      <c r="A39" s="2679" t="s">
        <v>388</v>
      </c>
      <c r="B39" s="2679" t="s">
        <v>15</v>
      </c>
      <c r="C39" s="2679" t="s">
        <v>15</v>
      </c>
      <c r="D39" s="2679" t="s">
        <v>15</v>
      </c>
      <c r="E39" s="2679" t="s">
        <v>15</v>
      </c>
      <c r="F39" s="2679" t="s">
        <v>15</v>
      </c>
      <c r="G39" s="2679" t="s">
        <v>15</v>
      </c>
      <c r="H39" s="2679" t="s">
        <v>15</v>
      </c>
      <c r="I39" s="2679" t="s">
        <v>15</v>
      </c>
      <c r="J39" s="2679" t="s">
        <v>15</v>
      </c>
      <c r="K39" s="2679" t="s">
        <v>15</v>
      </c>
      <c r="L39" s="2679" t="s">
        <v>15</v>
      </c>
    </row>
    <row r="40" spans="1:12" ht="12" customHeight="1" x14ac:dyDescent="0.25">
      <c r="A40" s="2679" t="s">
        <v>919</v>
      </c>
      <c r="B40" s="2679" t="s">
        <v>15</v>
      </c>
      <c r="C40" s="2679" t="s">
        <v>15</v>
      </c>
      <c r="D40" s="2679" t="s">
        <v>15</v>
      </c>
      <c r="E40" s="2679" t="s">
        <v>15</v>
      </c>
      <c r="F40" s="2679" t="s">
        <v>15</v>
      </c>
      <c r="G40" s="2679" t="s">
        <v>15</v>
      </c>
      <c r="H40" s="2679" t="s">
        <v>15</v>
      </c>
      <c r="I40" s="2679" t="s">
        <v>15</v>
      </c>
      <c r="J40" s="2679" t="s">
        <v>15</v>
      </c>
      <c r="K40" s="2679" t="s">
        <v>15</v>
      </c>
      <c r="L40" s="2679" t="s">
        <v>15</v>
      </c>
    </row>
    <row r="41" spans="1:12" ht="12" customHeight="1" x14ac:dyDescent="0.25">
      <c r="A41" s="2679" t="s">
        <v>920</v>
      </c>
      <c r="B41" s="2679" t="s">
        <v>15</v>
      </c>
      <c r="C41" s="2679" t="s">
        <v>15</v>
      </c>
      <c r="D41" s="2679" t="s">
        <v>15</v>
      </c>
      <c r="E41" s="2679" t="s">
        <v>15</v>
      </c>
      <c r="F41" s="2679" t="s">
        <v>15</v>
      </c>
      <c r="G41" s="2679" t="s">
        <v>15</v>
      </c>
      <c r="H41" s="2679" t="s">
        <v>15</v>
      </c>
      <c r="I41" s="2679" t="s">
        <v>15</v>
      </c>
      <c r="J41" s="2679" t="s">
        <v>15</v>
      </c>
      <c r="K41" s="2679" t="s">
        <v>15</v>
      </c>
      <c r="L41" s="2679" t="s">
        <v>15</v>
      </c>
    </row>
    <row r="42" spans="1:12" ht="12" customHeight="1" x14ac:dyDescent="0.25">
      <c r="A42" s="2679" t="s">
        <v>921</v>
      </c>
      <c r="B42" s="2679" t="s">
        <v>15</v>
      </c>
      <c r="C42" s="2679" t="s">
        <v>15</v>
      </c>
      <c r="D42" s="2679" t="s">
        <v>15</v>
      </c>
      <c r="E42" s="2679" t="s">
        <v>15</v>
      </c>
      <c r="F42" s="2679" t="s">
        <v>15</v>
      </c>
      <c r="G42" s="2679" t="s">
        <v>15</v>
      </c>
      <c r="H42" s="2679" t="s">
        <v>15</v>
      </c>
      <c r="I42" s="2679" t="s">
        <v>15</v>
      </c>
      <c r="J42" s="2679" t="s">
        <v>15</v>
      </c>
      <c r="K42" s="2679" t="s">
        <v>15</v>
      </c>
      <c r="L42" s="2679" t="s">
        <v>15</v>
      </c>
    </row>
    <row r="43" spans="1:12" ht="12" customHeight="1" x14ac:dyDescent="0.25">
      <c r="A43" s="685" t="s">
        <v>922</v>
      </c>
      <c r="B43" s="685"/>
      <c r="C43" s="685"/>
      <c r="D43" s="685"/>
      <c r="E43" s="685"/>
      <c r="F43" s="685"/>
      <c r="G43" s="685"/>
      <c r="H43" s="685"/>
      <c r="I43" s="685"/>
      <c r="J43" s="685"/>
      <c r="K43" s="685"/>
      <c r="L43" s="685"/>
    </row>
    <row r="44" spans="1:12" ht="12" customHeight="1" x14ac:dyDescent="0.25">
      <c r="A44" s="685" t="s">
        <v>923</v>
      </c>
      <c r="B44" s="685"/>
      <c r="C44" s="685"/>
      <c r="D44" s="685"/>
      <c r="E44" s="685"/>
      <c r="F44" s="685"/>
      <c r="G44" s="685"/>
      <c r="H44" s="685"/>
      <c r="I44" s="685"/>
      <c r="J44" s="685"/>
      <c r="K44" s="685"/>
      <c r="L44" s="685"/>
    </row>
    <row r="45" spans="1:12" ht="12" customHeight="1" x14ac:dyDescent="0.25">
      <c r="A45" s="685" t="s">
        <v>924</v>
      </c>
      <c r="B45" s="685"/>
      <c r="C45" s="685"/>
      <c r="D45" s="685"/>
      <c r="E45" s="685"/>
      <c r="F45" s="685"/>
      <c r="G45" s="685"/>
      <c r="H45" s="685"/>
      <c r="I45" s="685"/>
      <c r="J45" s="685"/>
      <c r="K45" s="685"/>
      <c r="L45" s="685"/>
    </row>
  </sheetData>
  <mergeCells count="8">
    <mergeCell ref="A41:L41"/>
    <mergeCell ref="A42:L42"/>
    <mergeCell ref="A2:L2"/>
    <mergeCell ref="C3:F3"/>
    <mergeCell ref="G3:J3"/>
    <mergeCell ref="K3:L3"/>
    <mergeCell ref="A39:L39"/>
    <mergeCell ref="A40:L40"/>
  </mergeCells>
  <hyperlinks>
    <hyperlink ref="A1" location="ToC!A2" display="Back to Table of Contents" xr:uid="{036F7CA6-EBC2-492C-B78E-CE6E15BCF60D}"/>
  </hyperlinks>
  <pageMargins left="0.5" right="0.5" top="0.5" bottom="0.5" header="0.25" footer="0.25"/>
  <pageSetup scale="57" orientation="landscape" r:id="rId1"/>
  <headerFooter>
    <oddFooter>&amp;L&amp;G&amp;C&amp;"Scotia,Regular"&amp;9Supplementary Financial Information (SFI)&amp;R28&amp;"Scotia,Regular"&amp;7</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61A0-CDFB-429F-B0D7-B68D9D1EFF03}">
  <sheetPr>
    <pageSetUpPr fitToPage="1"/>
  </sheetPr>
  <dimension ref="A1:L54"/>
  <sheetViews>
    <sheetView showGridLines="0" zoomScaleNormal="100" workbookViewId="0"/>
  </sheetViews>
  <sheetFormatPr defaultRowHeight="12.5" x14ac:dyDescent="0.25"/>
  <cols>
    <col min="1" max="1" width="97.54296875" style="22" customWidth="1"/>
    <col min="2" max="12" width="12.7265625" style="22" customWidth="1"/>
    <col min="13" max="16384" width="8.7265625" style="22"/>
  </cols>
  <sheetData>
    <row r="1" spans="1:12" ht="20" customHeight="1" x14ac:dyDescent="0.25">
      <c r="A1" s="21" t="s">
        <v>13</v>
      </c>
    </row>
    <row r="2" spans="1:12" ht="25.4" customHeight="1" x14ac:dyDescent="0.25">
      <c r="A2" s="2658" t="s">
        <v>925</v>
      </c>
      <c r="B2" s="2658" t="s">
        <v>15</v>
      </c>
      <c r="C2" s="2658" t="s">
        <v>15</v>
      </c>
      <c r="D2" s="2658" t="s">
        <v>15</v>
      </c>
      <c r="E2" s="2658" t="s">
        <v>15</v>
      </c>
      <c r="F2" s="2658" t="s">
        <v>15</v>
      </c>
      <c r="G2" s="2658" t="s">
        <v>15</v>
      </c>
      <c r="H2" s="2658" t="s">
        <v>15</v>
      </c>
      <c r="I2" s="2658" t="s">
        <v>15</v>
      </c>
      <c r="J2" s="2658" t="s">
        <v>15</v>
      </c>
      <c r="K2" s="2658" t="s">
        <v>15</v>
      </c>
      <c r="L2" s="2658" t="s">
        <v>15</v>
      </c>
    </row>
    <row r="3" spans="1:12" ht="15" customHeight="1" x14ac:dyDescent="0.25">
      <c r="A3" s="2266"/>
      <c r="B3" s="2267" t="s">
        <v>174</v>
      </c>
      <c r="C3" s="2802" t="s">
        <v>346</v>
      </c>
      <c r="D3" s="2803" t="s">
        <v>15</v>
      </c>
      <c r="E3" s="2803" t="s">
        <v>15</v>
      </c>
      <c r="F3" s="2804" t="s">
        <v>15</v>
      </c>
      <c r="G3" s="2802" t="s">
        <v>347</v>
      </c>
      <c r="H3" s="2803" t="s">
        <v>15</v>
      </c>
      <c r="I3" s="2803" t="s">
        <v>15</v>
      </c>
      <c r="J3" s="2804" t="s">
        <v>15</v>
      </c>
      <c r="K3" s="2803" t="s">
        <v>175</v>
      </c>
      <c r="L3" s="2803" t="s">
        <v>15</v>
      </c>
    </row>
    <row r="4" spans="1:12" ht="15" customHeight="1" x14ac:dyDescent="0.25">
      <c r="A4" s="2268"/>
      <c r="B4" s="2327" t="s">
        <v>177</v>
      </c>
      <c r="C4" s="2328" t="s">
        <v>178</v>
      </c>
      <c r="D4" s="2329" t="s">
        <v>179</v>
      </c>
      <c r="E4" s="2329" t="s">
        <v>180</v>
      </c>
      <c r="F4" s="2330" t="s">
        <v>181</v>
      </c>
      <c r="G4" s="2328" t="s">
        <v>178</v>
      </c>
      <c r="H4" s="2329" t="s">
        <v>179</v>
      </c>
      <c r="I4" s="2329" t="s">
        <v>180</v>
      </c>
      <c r="J4" s="2330" t="s">
        <v>181</v>
      </c>
      <c r="K4" s="2331">
        <v>2023</v>
      </c>
      <c r="L4" s="2332">
        <v>2022</v>
      </c>
    </row>
    <row r="5" spans="1:12" ht="15" customHeight="1" x14ac:dyDescent="0.25">
      <c r="A5" s="2295" t="s">
        <v>926</v>
      </c>
      <c r="B5" s="2333"/>
      <c r="C5" s="2334"/>
      <c r="D5" s="2335"/>
      <c r="E5" s="2335"/>
      <c r="F5" s="2336"/>
      <c r="G5" s="2334"/>
      <c r="H5" s="2335"/>
      <c r="I5" s="2335"/>
      <c r="J5" s="2336"/>
      <c r="K5" s="2335"/>
      <c r="L5" s="2335"/>
    </row>
    <row r="6" spans="1:12" ht="15" customHeight="1" x14ac:dyDescent="0.25">
      <c r="A6" s="2300" t="s">
        <v>903</v>
      </c>
      <c r="B6" s="2337">
        <v>620</v>
      </c>
      <c r="C6" s="2338">
        <v>599</v>
      </c>
      <c r="D6" s="2339">
        <v>598</v>
      </c>
      <c r="E6" s="2339">
        <v>610</v>
      </c>
      <c r="F6" s="2340">
        <v>583</v>
      </c>
      <c r="G6" s="2338">
        <v>537</v>
      </c>
      <c r="H6" s="2339">
        <v>561</v>
      </c>
      <c r="I6" s="2339">
        <v>544</v>
      </c>
      <c r="J6" s="2340">
        <v>529</v>
      </c>
      <c r="K6" s="2339">
        <v>2389</v>
      </c>
      <c r="L6" s="2339">
        <v>2171</v>
      </c>
    </row>
    <row r="7" spans="1:12" ht="15" customHeight="1" x14ac:dyDescent="0.25">
      <c r="A7" s="2281" t="s">
        <v>278</v>
      </c>
      <c r="B7" s="2286">
        <v>37</v>
      </c>
      <c r="C7" s="2287">
        <v>35</v>
      </c>
      <c r="D7" s="2288">
        <v>27</v>
      </c>
      <c r="E7" s="2288">
        <v>25</v>
      </c>
      <c r="F7" s="2289">
        <v>36</v>
      </c>
      <c r="G7" s="2287">
        <v>45</v>
      </c>
      <c r="H7" s="2288">
        <v>56</v>
      </c>
      <c r="I7" s="2288">
        <v>43</v>
      </c>
      <c r="J7" s="2289">
        <v>46</v>
      </c>
      <c r="K7" s="2288">
        <v>123</v>
      </c>
      <c r="L7" s="2288">
        <v>190</v>
      </c>
    </row>
    <row r="8" spans="1:12" ht="15" customHeight="1" x14ac:dyDescent="0.25">
      <c r="A8" s="2281" t="s">
        <v>305</v>
      </c>
      <c r="B8" s="2286">
        <v>356</v>
      </c>
      <c r="C8" s="2287">
        <v>341</v>
      </c>
      <c r="D8" s="2288">
        <v>340</v>
      </c>
      <c r="E8" s="2288">
        <v>340</v>
      </c>
      <c r="F8" s="2289">
        <v>345</v>
      </c>
      <c r="G8" s="2287">
        <v>342</v>
      </c>
      <c r="H8" s="2288">
        <v>338</v>
      </c>
      <c r="I8" s="2288">
        <v>326</v>
      </c>
      <c r="J8" s="2289">
        <v>343</v>
      </c>
      <c r="K8" s="2288">
        <v>1365</v>
      </c>
      <c r="L8" s="2288">
        <v>1350</v>
      </c>
    </row>
    <row r="9" spans="1:12" ht="15" customHeight="1" x14ac:dyDescent="0.25">
      <c r="A9" s="2281" t="s">
        <v>904</v>
      </c>
      <c r="B9" s="2286">
        <v>227</v>
      </c>
      <c r="C9" s="2287">
        <v>223</v>
      </c>
      <c r="D9" s="2288">
        <v>231</v>
      </c>
      <c r="E9" s="2288">
        <v>245</v>
      </c>
      <c r="F9" s="2289">
        <v>202</v>
      </c>
      <c r="G9" s="2287">
        <v>150</v>
      </c>
      <c r="H9" s="2288">
        <v>167</v>
      </c>
      <c r="I9" s="2288">
        <v>175</v>
      </c>
      <c r="J9" s="2289">
        <v>140</v>
      </c>
      <c r="K9" s="2288">
        <v>901</v>
      </c>
      <c r="L9" s="2288">
        <v>631</v>
      </c>
    </row>
    <row r="10" spans="1:12" ht="15" customHeight="1" x14ac:dyDescent="0.25">
      <c r="A10" s="2281" t="s">
        <v>306</v>
      </c>
      <c r="B10" s="2286">
        <v>42</v>
      </c>
      <c r="C10" s="2287">
        <v>39</v>
      </c>
      <c r="D10" s="2288">
        <v>46</v>
      </c>
      <c r="E10" s="2288">
        <v>53</v>
      </c>
      <c r="F10" s="2289">
        <v>47</v>
      </c>
      <c r="G10" s="2287">
        <v>29</v>
      </c>
      <c r="H10" s="2288">
        <v>35</v>
      </c>
      <c r="I10" s="2288">
        <v>54</v>
      </c>
      <c r="J10" s="2289">
        <v>27</v>
      </c>
      <c r="K10" s="2288">
        <v>185</v>
      </c>
      <c r="L10" s="2288">
        <v>143</v>
      </c>
    </row>
    <row r="11" spans="1:12" ht="15" customHeight="1" x14ac:dyDescent="0.25">
      <c r="A11" s="2290" t="s">
        <v>307</v>
      </c>
      <c r="B11" s="2286">
        <v>185</v>
      </c>
      <c r="C11" s="2287">
        <v>184</v>
      </c>
      <c r="D11" s="2288">
        <v>185</v>
      </c>
      <c r="E11" s="2288">
        <v>192</v>
      </c>
      <c r="F11" s="2289">
        <v>155</v>
      </c>
      <c r="G11" s="2287">
        <v>121</v>
      </c>
      <c r="H11" s="2288">
        <v>132</v>
      </c>
      <c r="I11" s="2288">
        <v>121</v>
      </c>
      <c r="J11" s="2289">
        <v>113</v>
      </c>
      <c r="K11" s="2288">
        <v>716</v>
      </c>
      <c r="L11" s="2288">
        <v>488</v>
      </c>
    </row>
    <row r="12" spans="1:12" ht="15" customHeight="1" x14ac:dyDescent="0.25">
      <c r="A12" s="2281" t="s">
        <v>375</v>
      </c>
      <c r="B12" s="2286">
        <v>1</v>
      </c>
      <c r="C12" s="2287">
        <v>1</v>
      </c>
      <c r="D12" s="2288">
        <v>1</v>
      </c>
      <c r="E12" s="2288">
        <v>1</v>
      </c>
      <c r="F12" s="2289">
        <v>1</v>
      </c>
      <c r="G12" s="2287">
        <v>1</v>
      </c>
      <c r="H12" s="2288">
        <v>1</v>
      </c>
      <c r="I12" s="2288">
        <v>1</v>
      </c>
      <c r="J12" s="2289">
        <v>1</v>
      </c>
      <c r="K12" s="2288">
        <v>3</v>
      </c>
      <c r="L12" s="2288">
        <v>3</v>
      </c>
    </row>
    <row r="13" spans="1:12" ht="15" customHeight="1" x14ac:dyDescent="0.25">
      <c r="A13" s="2290" t="s">
        <v>376</v>
      </c>
      <c r="B13" s="2286">
        <v>186</v>
      </c>
      <c r="C13" s="2291">
        <v>185</v>
      </c>
      <c r="D13" s="2288">
        <v>186</v>
      </c>
      <c r="E13" s="2288">
        <v>193</v>
      </c>
      <c r="F13" s="2289">
        <v>156</v>
      </c>
      <c r="G13" s="2287">
        <v>122</v>
      </c>
      <c r="H13" s="2288">
        <v>133</v>
      </c>
      <c r="I13" s="2288">
        <v>122</v>
      </c>
      <c r="J13" s="2292">
        <v>114</v>
      </c>
      <c r="K13" s="2293">
        <v>719</v>
      </c>
      <c r="L13" s="2293">
        <v>491</v>
      </c>
    </row>
    <row r="14" spans="1:12" ht="15" customHeight="1" x14ac:dyDescent="0.25">
      <c r="A14" s="2290" t="s">
        <v>314</v>
      </c>
      <c r="B14" s="2286"/>
      <c r="C14" s="2287"/>
      <c r="D14" s="2288"/>
      <c r="E14" s="2288"/>
      <c r="F14" s="2289"/>
      <c r="G14" s="2287"/>
      <c r="H14" s="2288"/>
      <c r="I14" s="2288"/>
      <c r="J14" s="2289"/>
      <c r="K14" s="2288"/>
      <c r="L14" s="2288"/>
    </row>
    <row r="15" spans="1:12" ht="15" customHeight="1" x14ac:dyDescent="0.25">
      <c r="A15" s="2281" t="s">
        <v>907</v>
      </c>
      <c r="B15" s="2286">
        <v>23</v>
      </c>
      <c r="C15" s="2287">
        <v>30</v>
      </c>
      <c r="D15" s="2288">
        <v>28</v>
      </c>
      <c r="E15" s="2288">
        <v>24</v>
      </c>
      <c r="F15" s="2289">
        <v>23</v>
      </c>
      <c r="G15" s="2287">
        <v>24</v>
      </c>
      <c r="H15" s="2288">
        <v>25</v>
      </c>
      <c r="I15" s="2288">
        <v>22</v>
      </c>
      <c r="J15" s="2289">
        <v>22</v>
      </c>
      <c r="K15" s="2288">
        <v>104</v>
      </c>
      <c r="L15" s="2288">
        <v>94</v>
      </c>
    </row>
    <row r="16" spans="1:12" ht="15" customHeight="1" x14ac:dyDescent="0.25">
      <c r="A16" s="2290" t="s">
        <v>908</v>
      </c>
      <c r="B16" s="2286">
        <v>162</v>
      </c>
      <c r="C16" s="2287">
        <v>154</v>
      </c>
      <c r="D16" s="2288">
        <v>157</v>
      </c>
      <c r="E16" s="2288">
        <v>168</v>
      </c>
      <c r="F16" s="2289">
        <v>132</v>
      </c>
      <c r="G16" s="2287">
        <v>97</v>
      </c>
      <c r="H16" s="2288">
        <v>107</v>
      </c>
      <c r="I16" s="2288">
        <v>99</v>
      </c>
      <c r="J16" s="2289">
        <v>91</v>
      </c>
      <c r="K16" s="2288">
        <v>612</v>
      </c>
      <c r="L16" s="2288">
        <v>394</v>
      </c>
    </row>
    <row r="17" spans="1:12" ht="15" customHeight="1" x14ac:dyDescent="0.25">
      <c r="A17" s="2281" t="s">
        <v>912</v>
      </c>
      <c r="B17" s="2286">
        <v>0</v>
      </c>
      <c r="C17" s="2287">
        <v>1</v>
      </c>
      <c r="D17" s="2288">
        <v>-2</v>
      </c>
      <c r="E17" s="2288">
        <v>-1</v>
      </c>
      <c r="F17" s="2289">
        <v>1</v>
      </c>
      <c r="G17" s="2287">
        <v>12</v>
      </c>
      <c r="H17" s="2288">
        <v>-6</v>
      </c>
      <c r="I17" s="2288">
        <v>-8</v>
      </c>
      <c r="J17" s="2289">
        <v>-15</v>
      </c>
      <c r="K17" s="2288">
        <v>-2</v>
      </c>
      <c r="L17" s="2288">
        <v>-17</v>
      </c>
    </row>
    <row r="18" spans="1:12" ht="15" customHeight="1" x14ac:dyDescent="0.25">
      <c r="A18" s="2290" t="s">
        <v>927</v>
      </c>
      <c r="B18" s="2286">
        <v>162</v>
      </c>
      <c r="C18" s="2287">
        <v>155</v>
      </c>
      <c r="D18" s="2288">
        <v>155</v>
      </c>
      <c r="E18" s="2288">
        <v>167</v>
      </c>
      <c r="F18" s="2289">
        <v>133</v>
      </c>
      <c r="G18" s="2287">
        <v>109</v>
      </c>
      <c r="H18" s="2288">
        <v>101</v>
      </c>
      <c r="I18" s="2288">
        <v>91</v>
      </c>
      <c r="J18" s="2289">
        <v>76</v>
      </c>
      <c r="K18" s="2288">
        <v>610</v>
      </c>
      <c r="L18" s="2288">
        <v>377</v>
      </c>
    </row>
    <row r="19" spans="1:12" ht="15" customHeight="1" x14ac:dyDescent="0.25">
      <c r="A19" s="2290" t="s">
        <v>319</v>
      </c>
      <c r="B19" s="2286"/>
      <c r="C19" s="2287"/>
      <c r="D19" s="2288"/>
      <c r="E19" s="2288"/>
      <c r="F19" s="2289"/>
      <c r="G19" s="2287"/>
      <c r="H19" s="2288"/>
      <c r="I19" s="2288"/>
      <c r="J19" s="2289"/>
      <c r="K19" s="2288"/>
      <c r="L19" s="2288"/>
    </row>
    <row r="20" spans="1:12" ht="15" customHeight="1" x14ac:dyDescent="0.25">
      <c r="A20" s="2281" t="s">
        <v>907</v>
      </c>
      <c r="B20" s="2286">
        <v>23</v>
      </c>
      <c r="C20" s="2287">
        <v>30</v>
      </c>
      <c r="D20" s="2288">
        <v>28</v>
      </c>
      <c r="E20" s="2288">
        <v>24</v>
      </c>
      <c r="F20" s="2289">
        <v>23</v>
      </c>
      <c r="G20" s="2287">
        <v>24</v>
      </c>
      <c r="H20" s="2288">
        <v>25</v>
      </c>
      <c r="I20" s="2288">
        <v>23</v>
      </c>
      <c r="J20" s="2289">
        <v>22</v>
      </c>
      <c r="K20" s="2288">
        <v>104</v>
      </c>
      <c r="L20" s="2288">
        <v>94</v>
      </c>
    </row>
    <row r="21" spans="1:12" ht="15" customHeight="1" x14ac:dyDescent="0.25">
      <c r="A21" s="2290" t="s">
        <v>911</v>
      </c>
      <c r="B21" s="2286">
        <v>163</v>
      </c>
      <c r="C21" s="2287">
        <v>155</v>
      </c>
      <c r="D21" s="2288">
        <v>158</v>
      </c>
      <c r="E21" s="2288">
        <v>169</v>
      </c>
      <c r="F21" s="2289">
        <v>133</v>
      </c>
      <c r="G21" s="2287">
        <v>98</v>
      </c>
      <c r="H21" s="2288">
        <v>108</v>
      </c>
      <c r="I21" s="2288">
        <v>99</v>
      </c>
      <c r="J21" s="2289">
        <v>92</v>
      </c>
      <c r="K21" s="2288">
        <v>615</v>
      </c>
      <c r="L21" s="2288">
        <v>397</v>
      </c>
    </row>
    <row r="22" spans="1:12" ht="15" customHeight="1" x14ac:dyDescent="0.25">
      <c r="A22" s="2281" t="s">
        <v>912</v>
      </c>
      <c r="B22" s="2286">
        <v>0</v>
      </c>
      <c r="C22" s="2291">
        <v>2</v>
      </c>
      <c r="D22" s="2293">
        <v>-3</v>
      </c>
      <c r="E22" s="2288">
        <v>-1</v>
      </c>
      <c r="F22" s="2292">
        <v>0</v>
      </c>
      <c r="G22" s="2291">
        <v>12</v>
      </c>
      <c r="H22" s="2293">
        <v>-7</v>
      </c>
      <c r="I22" s="2293">
        <v>-7</v>
      </c>
      <c r="J22" s="2292">
        <v>-16</v>
      </c>
      <c r="K22" s="2288">
        <v>-2</v>
      </c>
      <c r="L22" s="2288">
        <v>-18</v>
      </c>
    </row>
    <row r="23" spans="1:12" ht="15" customHeight="1" x14ac:dyDescent="0.25">
      <c r="A23" s="2290" t="s">
        <v>913</v>
      </c>
      <c r="B23" s="2286">
        <v>163</v>
      </c>
      <c r="C23" s="2291">
        <v>157</v>
      </c>
      <c r="D23" s="2288">
        <v>155</v>
      </c>
      <c r="E23" s="2288">
        <v>168</v>
      </c>
      <c r="F23" s="2289">
        <v>133</v>
      </c>
      <c r="G23" s="2287">
        <v>110</v>
      </c>
      <c r="H23" s="2288">
        <v>101</v>
      </c>
      <c r="I23" s="2288">
        <v>92</v>
      </c>
      <c r="J23" s="2289">
        <v>76</v>
      </c>
      <c r="K23" s="2293">
        <v>613</v>
      </c>
      <c r="L23" s="2293">
        <v>379</v>
      </c>
    </row>
    <row r="24" spans="1:12" ht="15" customHeight="1" x14ac:dyDescent="0.25">
      <c r="A24" s="2295" t="s">
        <v>928</v>
      </c>
      <c r="B24" s="2296"/>
      <c r="C24" s="2297"/>
      <c r="D24" s="596"/>
      <c r="E24" s="596"/>
      <c r="F24" s="2298"/>
      <c r="G24" s="2297"/>
      <c r="H24" s="596"/>
      <c r="I24" s="596"/>
      <c r="J24" s="2298"/>
      <c r="K24" s="2299"/>
      <c r="L24" s="2299"/>
    </row>
    <row r="25" spans="1:12" ht="15" customHeight="1" x14ac:dyDescent="0.25">
      <c r="A25" s="2281" t="s">
        <v>929</v>
      </c>
      <c r="B25" s="2301">
        <v>5.72</v>
      </c>
      <c r="C25" s="2302">
        <v>5.68</v>
      </c>
      <c r="D25" s="2303">
        <v>5.7</v>
      </c>
      <c r="E25" s="2303">
        <v>5.89</v>
      </c>
      <c r="F25" s="2304">
        <v>5.58</v>
      </c>
      <c r="G25" s="2302">
        <v>5.63</v>
      </c>
      <c r="H25" s="2303">
        <v>5.25</v>
      </c>
      <c r="I25" s="2303">
        <v>5.0199999999999996</v>
      </c>
      <c r="J25" s="2341">
        <v>4.88</v>
      </c>
      <c r="K25" s="2303">
        <v>5.71</v>
      </c>
      <c r="L25" s="2303">
        <v>5.21</v>
      </c>
    </row>
    <row r="26" spans="1:12" ht="15" customHeight="1" x14ac:dyDescent="0.25">
      <c r="A26" s="2305" t="s">
        <v>930</v>
      </c>
      <c r="B26" s="2306"/>
      <c r="C26" s="2307"/>
      <c r="D26" s="2308"/>
      <c r="E26" s="2308"/>
      <c r="F26" s="2309"/>
      <c r="G26" s="2307"/>
      <c r="H26" s="2308"/>
      <c r="I26" s="2308"/>
      <c r="J26" s="2309"/>
      <c r="K26" s="2308"/>
      <c r="L26" s="2308"/>
    </row>
    <row r="27" spans="1:12" ht="15" customHeight="1" x14ac:dyDescent="0.25">
      <c r="A27" s="2310" t="s">
        <v>931</v>
      </c>
      <c r="B27" s="2301">
        <v>0.65</v>
      </c>
      <c r="C27" s="2302">
        <v>0.6</v>
      </c>
      <c r="D27" s="2303">
        <v>0.49</v>
      </c>
      <c r="E27" s="2303">
        <v>0.43</v>
      </c>
      <c r="F27" s="2341">
        <v>0.6</v>
      </c>
      <c r="G27" s="2302">
        <v>0.79</v>
      </c>
      <c r="H27" s="2303">
        <v>0.94</v>
      </c>
      <c r="I27" s="2303">
        <v>0.79</v>
      </c>
      <c r="J27" s="2304">
        <v>0.8</v>
      </c>
      <c r="K27" s="2303">
        <v>0.53</v>
      </c>
      <c r="L27" s="2303">
        <v>0.83</v>
      </c>
    </row>
    <row r="28" spans="1:12" ht="15" customHeight="1" x14ac:dyDescent="0.25">
      <c r="A28" s="2310" t="s">
        <v>932</v>
      </c>
      <c r="B28" s="2301">
        <v>0.87</v>
      </c>
      <c r="C28" s="2302">
        <v>0.82</v>
      </c>
      <c r="D28" s="2303">
        <v>0.75</v>
      </c>
      <c r="E28" s="2303">
        <v>0.65</v>
      </c>
      <c r="F28" s="2341">
        <v>0.67</v>
      </c>
      <c r="G28" s="2302">
        <v>0.62</v>
      </c>
      <c r="H28" s="2303">
        <v>0.61</v>
      </c>
      <c r="I28" s="2303">
        <v>0.78</v>
      </c>
      <c r="J28" s="2304">
        <v>1.31</v>
      </c>
      <c r="K28" s="2303">
        <v>0.72</v>
      </c>
      <c r="L28" s="2303">
        <v>0.83</v>
      </c>
    </row>
    <row r="29" spans="1:12" ht="15" customHeight="1" x14ac:dyDescent="0.25">
      <c r="A29" s="2310" t="s">
        <v>321</v>
      </c>
      <c r="B29" s="2312">
        <v>57.4</v>
      </c>
      <c r="C29" s="2313">
        <v>56.8</v>
      </c>
      <c r="D29" s="2314">
        <v>57.1</v>
      </c>
      <c r="E29" s="2314">
        <v>55.7</v>
      </c>
      <c r="F29" s="2317">
        <v>58.9</v>
      </c>
      <c r="G29" s="2313">
        <v>61.5</v>
      </c>
      <c r="H29" s="2314">
        <v>60.5</v>
      </c>
      <c r="I29" s="2314">
        <v>60.6</v>
      </c>
      <c r="J29" s="2316">
        <v>65.2</v>
      </c>
      <c r="K29" s="2314">
        <v>57.1</v>
      </c>
      <c r="L29" s="2314">
        <v>61.9</v>
      </c>
    </row>
    <row r="30" spans="1:12" ht="15" customHeight="1" x14ac:dyDescent="0.25">
      <c r="A30" s="2295" t="s">
        <v>891</v>
      </c>
      <c r="B30" s="2296"/>
      <c r="C30" s="2297"/>
      <c r="D30" s="596"/>
      <c r="E30" s="596"/>
      <c r="F30" s="2298"/>
      <c r="G30" s="2297"/>
      <c r="H30" s="596"/>
      <c r="I30" s="596"/>
      <c r="J30" s="2298"/>
      <c r="K30" s="2299"/>
      <c r="L30" s="2299"/>
    </row>
    <row r="31" spans="1:12" ht="15" customHeight="1" x14ac:dyDescent="0.25">
      <c r="A31" s="2300" t="s">
        <v>323</v>
      </c>
      <c r="B31" s="2312">
        <v>8.4</v>
      </c>
      <c r="C31" s="2313">
        <v>8.3000000000000007</v>
      </c>
      <c r="D31" s="2314">
        <v>8.1999999999999993</v>
      </c>
      <c r="E31" s="2314">
        <v>8.1</v>
      </c>
      <c r="F31" s="2317">
        <v>8</v>
      </c>
      <c r="G31" s="2313">
        <v>7.8</v>
      </c>
      <c r="H31" s="2314">
        <v>7.7</v>
      </c>
      <c r="I31" s="2314">
        <v>7.6</v>
      </c>
      <c r="J31" s="2317">
        <v>7.5</v>
      </c>
      <c r="K31" s="2314">
        <v>8.1</v>
      </c>
      <c r="L31" s="2314">
        <v>7.7</v>
      </c>
    </row>
    <row r="32" spans="1:12" ht="15" customHeight="1" x14ac:dyDescent="0.25">
      <c r="A32" s="2281" t="s">
        <v>361</v>
      </c>
      <c r="B32" s="2312">
        <v>3.5</v>
      </c>
      <c r="C32" s="2313">
        <v>3.4</v>
      </c>
      <c r="D32" s="2314">
        <v>3.4</v>
      </c>
      <c r="E32" s="2314">
        <v>3.3</v>
      </c>
      <c r="F32" s="2317">
        <v>3.3</v>
      </c>
      <c r="G32" s="2313">
        <v>3.3000000000000003</v>
      </c>
      <c r="H32" s="2314">
        <v>3.2</v>
      </c>
      <c r="I32" s="2314">
        <v>3.2</v>
      </c>
      <c r="J32" s="2317">
        <v>3.2</v>
      </c>
      <c r="K32" s="2314">
        <v>3.4</v>
      </c>
      <c r="L32" s="2314">
        <v>3.2</v>
      </c>
    </row>
    <row r="33" spans="1:12" ht="15" customHeight="1" x14ac:dyDescent="0.25">
      <c r="A33" s="2281" t="s">
        <v>362</v>
      </c>
      <c r="B33" s="2312">
        <v>1.6</v>
      </c>
      <c r="C33" s="2313">
        <v>1.5</v>
      </c>
      <c r="D33" s="2314">
        <v>1.5</v>
      </c>
      <c r="E33" s="2314">
        <v>1.5</v>
      </c>
      <c r="F33" s="2317">
        <v>1.5</v>
      </c>
      <c r="G33" s="2313">
        <v>1.5</v>
      </c>
      <c r="H33" s="2314">
        <v>1.5</v>
      </c>
      <c r="I33" s="2314">
        <v>1.5</v>
      </c>
      <c r="J33" s="2317">
        <v>1.5</v>
      </c>
      <c r="K33" s="2314">
        <v>1.5</v>
      </c>
      <c r="L33" s="2314">
        <v>1.5</v>
      </c>
    </row>
    <row r="34" spans="1:12" ht="15" customHeight="1" x14ac:dyDescent="0.25">
      <c r="A34" s="2281" t="s">
        <v>326</v>
      </c>
      <c r="B34" s="2312">
        <v>9.9</v>
      </c>
      <c r="C34" s="2313">
        <v>9.8000000000000007</v>
      </c>
      <c r="D34" s="2314">
        <v>9.8000000000000007</v>
      </c>
      <c r="E34" s="2314">
        <v>10</v>
      </c>
      <c r="F34" s="2317">
        <v>10.3</v>
      </c>
      <c r="G34" s="2313">
        <v>10.199999999999999</v>
      </c>
      <c r="H34" s="2314">
        <v>10.199999999999999</v>
      </c>
      <c r="I34" s="2314">
        <v>10</v>
      </c>
      <c r="J34" s="2317">
        <v>10.1</v>
      </c>
      <c r="K34" s="2314">
        <v>10</v>
      </c>
      <c r="L34" s="2314">
        <v>10.1</v>
      </c>
    </row>
    <row r="35" spans="1:12" ht="15" customHeight="1" x14ac:dyDescent="0.25">
      <c r="A35" s="2290" t="s">
        <v>363</v>
      </c>
      <c r="B35" s="2312">
        <v>23.4</v>
      </c>
      <c r="C35" s="2318">
        <v>23</v>
      </c>
      <c r="D35" s="2314">
        <v>22.9</v>
      </c>
      <c r="E35" s="2314">
        <v>22.9</v>
      </c>
      <c r="F35" s="2317">
        <v>23.1</v>
      </c>
      <c r="G35" s="2313">
        <v>22.799999999999997</v>
      </c>
      <c r="H35" s="2314">
        <v>22.6</v>
      </c>
      <c r="I35" s="2314">
        <v>22.3</v>
      </c>
      <c r="J35" s="2317">
        <v>22.299999999999997</v>
      </c>
      <c r="K35" s="2319">
        <v>23</v>
      </c>
      <c r="L35" s="2319">
        <v>22.5</v>
      </c>
    </row>
    <row r="36" spans="1:12" ht="15" customHeight="1" x14ac:dyDescent="0.25">
      <c r="A36" s="2290"/>
      <c r="B36" s="2312"/>
      <c r="C36" s="2318"/>
      <c r="D36" s="2314"/>
      <c r="E36" s="2314"/>
      <c r="F36" s="2317"/>
      <c r="G36" s="2313"/>
      <c r="H36" s="2314"/>
      <c r="I36" s="2314"/>
      <c r="J36" s="2317"/>
      <c r="K36" s="2319"/>
      <c r="L36" s="2319"/>
    </row>
    <row r="37" spans="1:12" ht="15" customHeight="1" x14ac:dyDescent="0.25">
      <c r="A37" s="2290" t="s">
        <v>332</v>
      </c>
      <c r="B37" s="2312">
        <v>25.3</v>
      </c>
      <c r="C37" s="2313">
        <v>25.7</v>
      </c>
      <c r="D37" s="2314">
        <v>25.7</v>
      </c>
      <c r="E37" s="2314">
        <v>25.2</v>
      </c>
      <c r="F37" s="2317">
        <v>24.8</v>
      </c>
      <c r="G37" s="2313">
        <v>24.4</v>
      </c>
      <c r="H37" s="2314">
        <v>24.3</v>
      </c>
      <c r="I37" s="2314">
        <v>24</v>
      </c>
      <c r="J37" s="2317">
        <v>23.5</v>
      </c>
      <c r="K37" s="2314">
        <v>25.4</v>
      </c>
      <c r="L37" s="2314">
        <v>24</v>
      </c>
    </row>
    <row r="38" spans="1:12" ht="15" customHeight="1" x14ac:dyDescent="0.25">
      <c r="A38" s="2294"/>
      <c r="B38" s="2342"/>
      <c r="C38" s="2343"/>
      <c r="D38" s="2344"/>
      <c r="E38" s="2344"/>
      <c r="F38" s="2345"/>
      <c r="G38" s="2343"/>
      <c r="H38" s="2344"/>
      <c r="I38" s="2344"/>
      <c r="J38" s="2345"/>
      <c r="K38" s="2344"/>
      <c r="L38" s="2344"/>
    </row>
    <row r="39" spans="1:12" ht="15" customHeight="1" x14ac:dyDescent="0.25">
      <c r="A39" s="2295" t="s">
        <v>933</v>
      </c>
      <c r="B39" s="2346"/>
      <c r="C39" s="2347"/>
      <c r="D39" s="2348"/>
      <c r="E39" s="2348"/>
      <c r="F39" s="2349"/>
      <c r="G39" s="2347"/>
      <c r="H39" s="2348"/>
      <c r="I39" s="2348"/>
      <c r="J39" s="2349"/>
      <c r="K39" s="2348"/>
      <c r="L39" s="2348"/>
    </row>
    <row r="40" spans="1:12" ht="15" customHeight="1" x14ac:dyDescent="0.25">
      <c r="A40" s="2300" t="s">
        <v>934</v>
      </c>
      <c r="B40" s="2337">
        <v>26</v>
      </c>
      <c r="C40" s="2338">
        <v>27</v>
      </c>
      <c r="D40" s="2339">
        <v>31</v>
      </c>
      <c r="E40" s="2339">
        <v>31</v>
      </c>
      <c r="F40" s="2340">
        <v>30</v>
      </c>
      <c r="G40" s="2338">
        <v>29</v>
      </c>
      <c r="H40" s="2339">
        <v>35</v>
      </c>
      <c r="I40" s="2339">
        <v>35</v>
      </c>
      <c r="J40" s="2340">
        <v>42</v>
      </c>
      <c r="K40" s="2339">
        <v>119</v>
      </c>
      <c r="L40" s="2339">
        <v>140</v>
      </c>
    </row>
    <row r="41" spans="1:12" ht="15" customHeight="1" x14ac:dyDescent="0.25">
      <c r="A41" s="2281" t="s">
        <v>306</v>
      </c>
      <c r="B41" s="2286">
        <v>10</v>
      </c>
      <c r="C41" s="2287">
        <v>10</v>
      </c>
      <c r="D41" s="2288">
        <v>10</v>
      </c>
      <c r="E41" s="2288">
        <v>12</v>
      </c>
      <c r="F41" s="2289">
        <v>11</v>
      </c>
      <c r="G41" s="2287">
        <v>12</v>
      </c>
      <c r="H41" s="2288">
        <v>9</v>
      </c>
      <c r="I41" s="2288">
        <v>12</v>
      </c>
      <c r="J41" s="2289">
        <v>15</v>
      </c>
      <c r="K41" s="2288">
        <v>44</v>
      </c>
      <c r="L41" s="2288">
        <v>47</v>
      </c>
    </row>
    <row r="42" spans="1:12" ht="15" customHeight="1" x14ac:dyDescent="0.25">
      <c r="A42" s="2290" t="s">
        <v>896</v>
      </c>
      <c r="B42" s="2286">
        <v>16</v>
      </c>
      <c r="C42" s="2291">
        <v>17</v>
      </c>
      <c r="D42" s="2288">
        <v>21</v>
      </c>
      <c r="E42" s="2288">
        <v>19</v>
      </c>
      <c r="F42" s="2289">
        <v>19</v>
      </c>
      <c r="G42" s="2287">
        <v>17</v>
      </c>
      <c r="H42" s="2288">
        <v>26</v>
      </c>
      <c r="I42" s="2288">
        <v>23</v>
      </c>
      <c r="J42" s="2289">
        <v>27</v>
      </c>
      <c r="K42" s="2293">
        <v>75</v>
      </c>
      <c r="L42" s="2293">
        <v>93</v>
      </c>
    </row>
    <row r="43" spans="1:12" ht="15" customHeight="1" x14ac:dyDescent="0.25">
      <c r="A43" s="2281" t="s">
        <v>907</v>
      </c>
      <c r="B43" s="2286">
        <v>0</v>
      </c>
      <c r="C43" s="2287">
        <v>0</v>
      </c>
      <c r="D43" s="2288">
        <v>0</v>
      </c>
      <c r="E43" s="2288">
        <v>0</v>
      </c>
      <c r="F43" s="2289">
        <v>0</v>
      </c>
      <c r="G43" s="2287">
        <v>0</v>
      </c>
      <c r="H43" s="2288">
        <v>0</v>
      </c>
      <c r="I43" s="2288">
        <v>0</v>
      </c>
      <c r="J43" s="2289">
        <v>0</v>
      </c>
      <c r="K43" s="2288">
        <v>0</v>
      </c>
      <c r="L43" s="2288">
        <v>0</v>
      </c>
    </row>
    <row r="44" spans="1:12" ht="15" customHeight="1" x14ac:dyDescent="0.25">
      <c r="A44" s="2290" t="s">
        <v>908</v>
      </c>
      <c r="B44" s="2286">
        <v>16</v>
      </c>
      <c r="C44" s="2287">
        <v>17</v>
      </c>
      <c r="D44" s="2288">
        <v>21</v>
      </c>
      <c r="E44" s="2288">
        <v>19</v>
      </c>
      <c r="F44" s="2289">
        <v>19</v>
      </c>
      <c r="G44" s="2287">
        <v>17</v>
      </c>
      <c r="H44" s="2288">
        <v>26</v>
      </c>
      <c r="I44" s="2288">
        <v>23</v>
      </c>
      <c r="J44" s="2289">
        <v>27</v>
      </c>
      <c r="K44" s="2288">
        <v>75</v>
      </c>
      <c r="L44" s="2288">
        <v>93</v>
      </c>
    </row>
    <row r="45" spans="1:12" ht="15" customHeight="1" x14ac:dyDescent="0.25">
      <c r="A45" s="2281" t="s">
        <v>912</v>
      </c>
      <c r="B45" s="2286">
        <v>0</v>
      </c>
      <c r="C45" s="2287">
        <v>-1</v>
      </c>
      <c r="D45" s="2288">
        <v>0</v>
      </c>
      <c r="E45" s="2288">
        <v>1</v>
      </c>
      <c r="F45" s="2350">
        <v>1</v>
      </c>
      <c r="G45" s="2287">
        <v>0</v>
      </c>
      <c r="H45" s="2288">
        <v>0</v>
      </c>
      <c r="I45" s="2288">
        <v>1</v>
      </c>
      <c r="J45" s="2289">
        <v>2</v>
      </c>
      <c r="K45" s="2288">
        <v>2</v>
      </c>
      <c r="L45" s="2288">
        <v>3</v>
      </c>
    </row>
    <row r="46" spans="1:12" ht="15" customHeight="1" x14ac:dyDescent="0.25">
      <c r="A46" s="2290" t="s">
        <v>913</v>
      </c>
      <c r="B46" s="2286">
        <v>16</v>
      </c>
      <c r="C46" s="2291">
        <v>16</v>
      </c>
      <c r="D46" s="2288">
        <v>21</v>
      </c>
      <c r="E46" s="2288">
        <v>20</v>
      </c>
      <c r="F46" s="2289">
        <v>20</v>
      </c>
      <c r="G46" s="2287">
        <v>17</v>
      </c>
      <c r="H46" s="2288">
        <v>26</v>
      </c>
      <c r="I46" s="2288">
        <v>24</v>
      </c>
      <c r="J46" s="2289">
        <v>29</v>
      </c>
      <c r="K46" s="2293">
        <v>77</v>
      </c>
      <c r="L46" s="2293">
        <v>96</v>
      </c>
    </row>
    <row r="47" spans="1:12" ht="12" customHeight="1" x14ac:dyDescent="0.25">
      <c r="A47" s="2351"/>
      <c r="B47" s="2351"/>
      <c r="C47" s="2351"/>
      <c r="D47" s="2351"/>
      <c r="E47" s="2351"/>
      <c r="F47" s="2351"/>
      <c r="G47" s="2351"/>
      <c r="H47" s="2351"/>
      <c r="I47" s="2351"/>
      <c r="J47" s="2351"/>
      <c r="K47" s="2351"/>
      <c r="L47" s="2351"/>
    </row>
    <row r="48" spans="1:12" ht="12" customHeight="1" x14ac:dyDescent="0.25">
      <c r="A48" s="2679" t="s">
        <v>388</v>
      </c>
      <c r="B48" s="2800" t="s">
        <v>15</v>
      </c>
      <c r="C48" s="2800" t="s">
        <v>15</v>
      </c>
      <c r="D48" s="2800" t="s">
        <v>15</v>
      </c>
      <c r="E48" s="2800" t="s">
        <v>15</v>
      </c>
      <c r="F48" s="2800" t="s">
        <v>15</v>
      </c>
      <c r="G48" s="2800" t="s">
        <v>15</v>
      </c>
      <c r="H48" s="2800" t="s">
        <v>15</v>
      </c>
      <c r="I48" s="2800" t="s">
        <v>15</v>
      </c>
      <c r="J48" s="2800" t="s">
        <v>15</v>
      </c>
      <c r="K48" s="2800" t="s">
        <v>15</v>
      </c>
      <c r="L48" s="2800" t="s">
        <v>15</v>
      </c>
    </row>
    <row r="49" spans="1:12" ht="12" customHeight="1" x14ac:dyDescent="0.25">
      <c r="A49" s="2679" t="s">
        <v>389</v>
      </c>
      <c r="B49" s="2800" t="s">
        <v>15</v>
      </c>
      <c r="C49" s="2800" t="s">
        <v>15</v>
      </c>
      <c r="D49" s="2800" t="s">
        <v>15</v>
      </c>
      <c r="E49" s="2800" t="s">
        <v>15</v>
      </c>
      <c r="F49" s="2800" t="s">
        <v>15</v>
      </c>
      <c r="G49" s="2800" t="s">
        <v>15</v>
      </c>
      <c r="H49" s="2800" t="s">
        <v>15</v>
      </c>
      <c r="I49" s="2800" t="s">
        <v>15</v>
      </c>
      <c r="J49" s="2800" t="s">
        <v>15</v>
      </c>
      <c r="K49" s="2800" t="s">
        <v>15</v>
      </c>
      <c r="L49" s="2800" t="s">
        <v>15</v>
      </c>
    </row>
    <row r="50" spans="1:12" ht="12" customHeight="1" x14ac:dyDescent="0.25">
      <c r="A50" s="2679" t="s">
        <v>935</v>
      </c>
      <c r="B50" s="2800" t="s">
        <v>15</v>
      </c>
      <c r="C50" s="2800" t="s">
        <v>15</v>
      </c>
      <c r="D50" s="2800" t="s">
        <v>15</v>
      </c>
      <c r="E50" s="2800" t="s">
        <v>15</v>
      </c>
      <c r="F50" s="2800" t="s">
        <v>15</v>
      </c>
      <c r="G50" s="2800" t="s">
        <v>15</v>
      </c>
      <c r="H50" s="2800" t="s">
        <v>15</v>
      </c>
      <c r="I50" s="2800" t="s">
        <v>15</v>
      </c>
      <c r="J50" s="2800" t="s">
        <v>15</v>
      </c>
      <c r="K50" s="2800" t="s">
        <v>15</v>
      </c>
      <c r="L50" s="2800" t="s">
        <v>15</v>
      </c>
    </row>
    <row r="51" spans="1:12" ht="12" customHeight="1" x14ac:dyDescent="0.25">
      <c r="A51" s="685" t="s">
        <v>936</v>
      </c>
      <c r="B51" s="1125"/>
      <c r="C51" s="1125"/>
      <c r="D51" s="1125"/>
      <c r="E51" s="1125"/>
      <c r="F51" s="1125"/>
      <c r="G51" s="1125"/>
      <c r="H51" s="1125"/>
      <c r="I51" s="1125"/>
      <c r="J51" s="1125"/>
      <c r="K51" s="1125"/>
      <c r="L51" s="1125"/>
    </row>
    <row r="52" spans="1:12" ht="12" customHeight="1" x14ac:dyDescent="0.25">
      <c r="A52" s="685" t="s">
        <v>392</v>
      </c>
      <c r="B52" s="1125"/>
      <c r="C52" s="1125"/>
      <c r="D52" s="1125"/>
      <c r="E52" s="1125"/>
      <c r="F52" s="1125"/>
      <c r="G52" s="1125"/>
      <c r="H52" s="1125"/>
      <c r="I52" s="1125"/>
      <c r="J52" s="1125"/>
      <c r="K52" s="1125"/>
      <c r="L52" s="1125"/>
    </row>
    <row r="53" spans="1:12" ht="12" customHeight="1" x14ac:dyDescent="0.25">
      <c r="A53" s="685" t="s">
        <v>393</v>
      </c>
      <c r="B53" s="1125"/>
      <c r="C53" s="1125"/>
      <c r="D53" s="1125"/>
      <c r="E53" s="1125"/>
      <c r="F53" s="1125"/>
      <c r="G53" s="1125"/>
      <c r="H53" s="1125"/>
      <c r="I53" s="1125"/>
      <c r="J53" s="1125"/>
      <c r="K53" s="1125"/>
      <c r="L53" s="1125"/>
    </row>
    <row r="54" spans="1:12" ht="12" customHeight="1" x14ac:dyDescent="0.25">
      <c r="A54" s="685" t="s">
        <v>937</v>
      </c>
      <c r="B54" s="685"/>
      <c r="C54" s="685"/>
      <c r="D54" s="685"/>
      <c r="E54" s="685"/>
      <c r="F54" s="685"/>
      <c r="G54" s="685"/>
      <c r="H54" s="685"/>
      <c r="I54" s="685"/>
      <c r="J54" s="685"/>
      <c r="K54" s="685"/>
      <c r="L54" s="685"/>
    </row>
  </sheetData>
  <mergeCells count="7">
    <mergeCell ref="A50:L50"/>
    <mergeCell ref="A2:L2"/>
    <mergeCell ref="C3:F3"/>
    <mergeCell ref="G3:J3"/>
    <mergeCell ref="K3:L3"/>
    <mergeCell ref="A48:L48"/>
    <mergeCell ref="A49:L49"/>
  </mergeCells>
  <hyperlinks>
    <hyperlink ref="A1" location="ToC!A2" display="Back to Table of Contents" xr:uid="{7F140E5C-1D72-41FE-A0F9-50F1A5346266}"/>
  </hyperlinks>
  <pageMargins left="0.5" right="0.5" top="0.5" bottom="0.5" header="0.25" footer="0.25"/>
  <pageSetup scale="53" orientation="landscape" r:id="rId1"/>
  <headerFooter>
    <oddFooter>&amp;L&amp;G&amp;C&amp;"Scotia,Regular"&amp;9Supplementary Financial Information (SFI)&amp;R29&amp;"Scotia,Regular"&amp;7</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0DD0-6831-4545-AE98-19D7BFA97B85}">
  <sheetPr>
    <pageSetUpPr fitToPage="1"/>
  </sheetPr>
  <dimension ref="A1:L61"/>
  <sheetViews>
    <sheetView showGridLines="0" zoomScaleNormal="100" workbookViewId="0">
      <selection activeCell="N22" sqref="N22"/>
    </sheetView>
  </sheetViews>
  <sheetFormatPr defaultRowHeight="12.5" x14ac:dyDescent="0.25"/>
  <cols>
    <col min="1" max="1" width="85.7265625" style="22" customWidth="1"/>
    <col min="2" max="12" width="12.54296875" style="22" customWidth="1"/>
    <col min="13" max="16384" width="8.7265625" style="22"/>
  </cols>
  <sheetData>
    <row r="1" spans="1:12" ht="20" customHeight="1" x14ac:dyDescent="0.25">
      <c r="A1" s="21" t="s">
        <v>13</v>
      </c>
    </row>
    <row r="2" spans="1:12" ht="24.65" customHeight="1" x14ac:dyDescent="0.25">
      <c r="A2" s="2624" t="s">
        <v>938</v>
      </c>
      <c r="B2" s="2624" t="s">
        <v>15</v>
      </c>
      <c r="C2" s="2624" t="s">
        <v>15</v>
      </c>
      <c r="D2" s="2624" t="s">
        <v>15</v>
      </c>
      <c r="E2" s="2624" t="s">
        <v>15</v>
      </c>
      <c r="F2" s="2624" t="s">
        <v>15</v>
      </c>
      <c r="G2" s="2624" t="s">
        <v>15</v>
      </c>
      <c r="H2" s="2624" t="s">
        <v>15</v>
      </c>
      <c r="I2" s="2624" t="s">
        <v>15</v>
      </c>
      <c r="J2" s="2624" t="s">
        <v>15</v>
      </c>
      <c r="K2" s="2624" t="s">
        <v>15</v>
      </c>
      <c r="L2" s="2624" t="s">
        <v>15</v>
      </c>
    </row>
    <row r="3" spans="1:12" ht="12" customHeight="1" x14ac:dyDescent="0.25">
      <c r="A3" s="2805" t="s">
        <v>939</v>
      </c>
      <c r="B3" s="2805" t="s">
        <v>15</v>
      </c>
      <c r="C3" s="2805" t="s">
        <v>15</v>
      </c>
      <c r="D3" s="2805" t="s">
        <v>15</v>
      </c>
      <c r="E3" s="2805" t="s">
        <v>15</v>
      </c>
      <c r="F3" s="2805" t="s">
        <v>15</v>
      </c>
      <c r="G3" s="2805" t="s">
        <v>15</v>
      </c>
      <c r="H3" s="2805" t="s">
        <v>15</v>
      </c>
      <c r="I3" s="2805" t="s">
        <v>15</v>
      </c>
      <c r="J3" s="2805" t="s">
        <v>15</v>
      </c>
      <c r="K3" s="2352"/>
      <c r="L3" s="2352"/>
    </row>
    <row r="4" spans="1:12" ht="12" customHeight="1" x14ac:dyDescent="0.25">
      <c r="A4" s="2353"/>
      <c r="B4" s="2354">
        <v>2024</v>
      </c>
      <c r="C4" s="2806">
        <v>2023</v>
      </c>
      <c r="D4" s="2807" t="s">
        <v>15</v>
      </c>
      <c r="E4" s="2807" t="s">
        <v>15</v>
      </c>
      <c r="F4" s="2808" t="s">
        <v>15</v>
      </c>
      <c r="G4" s="2809">
        <v>2022</v>
      </c>
      <c r="H4" s="2807" t="s">
        <v>15</v>
      </c>
      <c r="I4" s="2807" t="s">
        <v>15</v>
      </c>
      <c r="J4" s="2807" t="s">
        <v>15</v>
      </c>
      <c r="K4" s="2810" t="s">
        <v>940</v>
      </c>
      <c r="L4" s="2810" t="s">
        <v>15</v>
      </c>
    </row>
    <row r="5" spans="1:12" ht="12" customHeight="1" x14ac:dyDescent="0.25">
      <c r="A5" s="2355" t="s">
        <v>941</v>
      </c>
      <c r="B5" s="2356" t="s">
        <v>942</v>
      </c>
      <c r="C5" s="2357" t="s">
        <v>943</v>
      </c>
      <c r="D5" s="2358" t="s">
        <v>944</v>
      </c>
      <c r="E5" s="2358" t="s">
        <v>945</v>
      </c>
      <c r="F5" s="2359" t="s">
        <v>946</v>
      </c>
      <c r="G5" s="2357" t="s">
        <v>943</v>
      </c>
      <c r="H5" s="2358" t="s">
        <v>944</v>
      </c>
      <c r="I5" s="2358" t="s">
        <v>945</v>
      </c>
      <c r="J5" s="2359" t="s">
        <v>946</v>
      </c>
      <c r="K5" s="2592" t="s">
        <v>947</v>
      </c>
      <c r="L5" s="2604" t="s">
        <v>948</v>
      </c>
    </row>
    <row r="6" spans="1:12" ht="15" customHeight="1" x14ac:dyDescent="0.25">
      <c r="A6" s="2360" t="s">
        <v>949</v>
      </c>
      <c r="B6" s="2361"/>
      <c r="C6" s="2362"/>
      <c r="D6" s="2363"/>
      <c r="E6" s="2363"/>
      <c r="F6" s="2364"/>
      <c r="G6" s="2362"/>
      <c r="H6" s="2363"/>
      <c r="I6" s="2363"/>
      <c r="J6" s="2364"/>
      <c r="K6" s="2593"/>
      <c r="L6" s="2605"/>
    </row>
    <row r="7" spans="1:12" ht="12" customHeight="1" x14ac:dyDescent="0.25">
      <c r="A7" s="2365" t="s">
        <v>950</v>
      </c>
      <c r="B7" s="2366">
        <v>4773</v>
      </c>
      <c r="C7" s="2367">
        <v>4666</v>
      </c>
      <c r="D7" s="2368">
        <v>4573</v>
      </c>
      <c r="E7" s="2368">
        <v>4460</v>
      </c>
      <c r="F7" s="2369">
        <v>4563</v>
      </c>
      <c r="G7" s="2370">
        <v>4622</v>
      </c>
      <c r="H7" s="2368">
        <v>4676</v>
      </c>
      <c r="I7" s="2368">
        <v>4473</v>
      </c>
      <c r="J7" s="2369">
        <v>4344</v>
      </c>
      <c r="K7" s="2594">
        <v>18262</v>
      </c>
      <c r="L7" s="2606">
        <v>18115</v>
      </c>
    </row>
    <row r="8" spans="1:12" ht="12" customHeight="1" x14ac:dyDescent="0.25">
      <c r="A8" s="2371" t="s">
        <v>951</v>
      </c>
      <c r="B8" s="2372">
        <v>3660</v>
      </c>
      <c r="C8" s="2373">
        <v>3606</v>
      </c>
      <c r="D8" s="2374">
        <v>3494</v>
      </c>
      <c r="E8" s="2374">
        <v>3453</v>
      </c>
      <c r="F8" s="2375">
        <v>3399</v>
      </c>
      <c r="G8" s="2376">
        <v>3004</v>
      </c>
      <c r="H8" s="2374">
        <v>3123</v>
      </c>
      <c r="I8" s="2374">
        <v>3469</v>
      </c>
      <c r="J8" s="2375">
        <v>3705</v>
      </c>
      <c r="K8" s="2595">
        <v>13952</v>
      </c>
      <c r="L8" s="2607">
        <v>13301</v>
      </c>
    </row>
    <row r="9" spans="1:12" ht="12" customHeight="1" x14ac:dyDescent="0.25">
      <c r="A9" s="2377" t="s">
        <v>952</v>
      </c>
      <c r="B9" s="2372">
        <v>8433</v>
      </c>
      <c r="C9" s="2373">
        <v>8272</v>
      </c>
      <c r="D9" s="2374">
        <v>8067</v>
      </c>
      <c r="E9" s="2374">
        <v>7913</v>
      </c>
      <c r="F9" s="2375">
        <v>7962</v>
      </c>
      <c r="G9" s="2376">
        <v>7626</v>
      </c>
      <c r="H9" s="2374">
        <v>7799</v>
      </c>
      <c r="I9" s="2374">
        <v>7942</v>
      </c>
      <c r="J9" s="2375">
        <v>8049</v>
      </c>
      <c r="K9" s="2595">
        <v>32214</v>
      </c>
      <c r="L9" s="2607">
        <v>31416</v>
      </c>
    </row>
    <row r="10" spans="1:12" ht="12" customHeight="1" x14ac:dyDescent="0.25">
      <c r="A10" s="2378" t="s">
        <v>953</v>
      </c>
      <c r="B10" s="2372">
        <v>962</v>
      </c>
      <c r="C10" s="2373">
        <v>1256</v>
      </c>
      <c r="D10" s="2374">
        <v>819</v>
      </c>
      <c r="E10" s="2374">
        <v>709</v>
      </c>
      <c r="F10" s="2375">
        <v>638</v>
      </c>
      <c r="G10" s="2376">
        <v>529</v>
      </c>
      <c r="H10" s="2374">
        <v>412</v>
      </c>
      <c r="I10" s="2374">
        <v>219</v>
      </c>
      <c r="J10" s="2375">
        <v>222</v>
      </c>
      <c r="K10" s="2595">
        <v>3422</v>
      </c>
      <c r="L10" s="2607">
        <v>1382</v>
      </c>
    </row>
    <row r="11" spans="1:12" ht="12" customHeight="1" x14ac:dyDescent="0.25">
      <c r="A11" s="2379" t="s">
        <v>954</v>
      </c>
      <c r="B11" s="2372">
        <v>4739</v>
      </c>
      <c r="C11" s="2373">
        <v>5527</v>
      </c>
      <c r="D11" s="2374">
        <v>4559</v>
      </c>
      <c r="E11" s="2374">
        <v>4574</v>
      </c>
      <c r="F11" s="2375">
        <v>4461</v>
      </c>
      <c r="G11" s="2376">
        <v>4529</v>
      </c>
      <c r="H11" s="2374">
        <v>4191</v>
      </c>
      <c r="I11" s="2374">
        <v>4159</v>
      </c>
      <c r="J11" s="2375">
        <v>4223</v>
      </c>
      <c r="K11" s="2595">
        <v>19121</v>
      </c>
      <c r="L11" s="2607">
        <v>17102</v>
      </c>
    </row>
    <row r="12" spans="1:12" ht="12" customHeight="1" x14ac:dyDescent="0.25">
      <c r="A12" s="2378" t="s">
        <v>955</v>
      </c>
      <c r="B12" s="2372">
        <v>2732</v>
      </c>
      <c r="C12" s="2373">
        <v>1489</v>
      </c>
      <c r="D12" s="2374">
        <v>2689</v>
      </c>
      <c r="E12" s="2374">
        <v>2630</v>
      </c>
      <c r="F12" s="2375">
        <v>2863</v>
      </c>
      <c r="G12" s="2376">
        <v>2568</v>
      </c>
      <c r="H12" s="2374">
        <v>3196</v>
      </c>
      <c r="I12" s="2374">
        <v>3564</v>
      </c>
      <c r="J12" s="2375">
        <v>3604</v>
      </c>
      <c r="K12" s="2595">
        <v>9671</v>
      </c>
      <c r="L12" s="2607">
        <v>12932</v>
      </c>
    </row>
    <row r="13" spans="1:12" ht="12" customHeight="1" x14ac:dyDescent="0.25">
      <c r="A13" s="2379" t="s">
        <v>956</v>
      </c>
      <c r="B13" s="2372">
        <v>533</v>
      </c>
      <c r="C13" s="2373">
        <v>135</v>
      </c>
      <c r="D13" s="2374">
        <v>497</v>
      </c>
      <c r="E13" s="2374">
        <v>484</v>
      </c>
      <c r="F13" s="2375">
        <v>1105</v>
      </c>
      <c r="G13" s="2376">
        <v>475</v>
      </c>
      <c r="H13" s="2374">
        <v>602</v>
      </c>
      <c r="I13" s="2374">
        <v>817</v>
      </c>
      <c r="J13" s="2375">
        <v>864</v>
      </c>
      <c r="K13" s="2595">
        <v>2221</v>
      </c>
      <c r="L13" s="2607">
        <v>2758</v>
      </c>
    </row>
    <row r="14" spans="1:12" ht="12" customHeight="1" x14ac:dyDescent="0.25">
      <c r="A14" s="2377" t="s">
        <v>957</v>
      </c>
      <c r="B14" s="2372">
        <v>2199</v>
      </c>
      <c r="C14" s="2373">
        <v>1354</v>
      </c>
      <c r="D14" s="2374">
        <v>2192</v>
      </c>
      <c r="E14" s="2374">
        <v>2146</v>
      </c>
      <c r="F14" s="2375">
        <v>1758</v>
      </c>
      <c r="G14" s="2376">
        <v>2093</v>
      </c>
      <c r="H14" s="2374">
        <v>2594</v>
      </c>
      <c r="I14" s="2374">
        <v>2747</v>
      </c>
      <c r="J14" s="2375">
        <v>2740</v>
      </c>
      <c r="K14" s="2595">
        <v>7450</v>
      </c>
      <c r="L14" s="2607">
        <v>10174</v>
      </c>
    </row>
    <row r="15" spans="1:12" ht="12" customHeight="1" x14ac:dyDescent="0.25">
      <c r="A15" s="2378" t="s">
        <v>958</v>
      </c>
      <c r="B15" s="2372">
        <v>25</v>
      </c>
      <c r="C15" s="2373">
        <v>31</v>
      </c>
      <c r="D15" s="2374">
        <v>20</v>
      </c>
      <c r="E15" s="2374">
        <v>24</v>
      </c>
      <c r="F15" s="2375">
        <v>37</v>
      </c>
      <c r="G15" s="2376">
        <v>38</v>
      </c>
      <c r="H15" s="2374">
        <v>54</v>
      </c>
      <c r="I15" s="2374">
        <v>78</v>
      </c>
      <c r="J15" s="2375">
        <v>88</v>
      </c>
      <c r="K15" s="2595">
        <v>112</v>
      </c>
      <c r="L15" s="2607">
        <v>258</v>
      </c>
    </row>
    <row r="16" spans="1:12" ht="12" customHeight="1" x14ac:dyDescent="0.25">
      <c r="A16" s="2379" t="s">
        <v>959</v>
      </c>
      <c r="B16" s="2372">
        <v>2174</v>
      </c>
      <c r="C16" s="2373">
        <v>1323</v>
      </c>
      <c r="D16" s="2374">
        <v>2172</v>
      </c>
      <c r="E16" s="2374">
        <v>2122</v>
      </c>
      <c r="F16" s="2375">
        <v>1721</v>
      </c>
      <c r="G16" s="2376">
        <v>2055</v>
      </c>
      <c r="H16" s="2374">
        <v>2540</v>
      </c>
      <c r="I16" s="2374">
        <v>2669</v>
      </c>
      <c r="J16" s="2375">
        <v>2652</v>
      </c>
      <c r="K16" s="2595">
        <v>7338</v>
      </c>
      <c r="L16" s="2607">
        <v>9916</v>
      </c>
    </row>
    <row r="17" spans="1:12" ht="12" customHeight="1" x14ac:dyDescent="0.25">
      <c r="A17" s="2379" t="s">
        <v>960</v>
      </c>
      <c r="B17" s="2372">
        <v>108</v>
      </c>
      <c r="C17" s="2373">
        <v>109</v>
      </c>
      <c r="D17" s="2374">
        <v>105</v>
      </c>
      <c r="E17" s="2374">
        <v>104</v>
      </c>
      <c r="F17" s="2375">
        <v>101</v>
      </c>
      <c r="G17" s="2376">
        <v>106</v>
      </c>
      <c r="H17" s="2374">
        <v>36</v>
      </c>
      <c r="I17" s="2374">
        <v>74</v>
      </c>
      <c r="J17" s="2375">
        <v>44</v>
      </c>
      <c r="K17" s="2595">
        <v>419</v>
      </c>
      <c r="L17" s="2607">
        <v>260</v>
      </c>
    </row>
    <row r="18" spans="1:12" ht="12" customHeight="1" x14ac:dyDescent="0.25">
      <c r="A18" s="2379" t="s">
        <v>961</v>
      </c>
      <c r="B18" s="2380">
        <v>2066</v>
      </c>
      <c r="C18" s="2373">
        <v>1214</v>
      </c>
      <c r="D18" s="2374">
        <v>2067</v>
      </c>
      <c r="E18" s="2374">
        <v>2018</v>
      </c>
      <c r="F18" s="2375">
        <v>1620</v>
      </c>
      <c r="G18" s="2376">
        <v>1949</v>
      </c>
      <c r="H18" s="2374">
        <v>2504</v>
      </c>
      <c r="I18" s="2374">
        <v>2595</v>
      </c>
      <c r="J18" s="2375">
        <v>2608</v>
      </c>
      <c r="K18" s="2595">
        <v>6919</v>
      </c>
      <c r="L18" s="2607">
        <v>9656</v>
      </c>
    </row>
    <row r="19" spans="1:12" ht="12" customHeight="1" x14ac:dyDescent="0.25">
      <c r="A19" s="2371" t="s">
        <v>962</v>
      </c>
      <c r="B19" s="2381">
        <v>1.68</v>
      </c>
      <c r="C19" s="2382">
        <v>0.99</v>
      </c>
      <c r="D19" s="2383">
        <v>1.7</v>
      </c>
      <c r="E19" s="2383">
        <v>1.68</v>
      </c>
      <c r="F19" s="2384">
        <v>1.35</v>
      </c>
      <c r="G19" s="2382">
        <v>1.63</v>
      </c>
      <c r="H19" s="2383">
        <v>2.09</v>
      </c>
      <c r="I19" s="2383">
        <v>2.16</v>
      </c>
      <c r="J19" s="2384">
        <v>2.14</v>
      </c>
      <c r="K19" s="2596">
        <v>5.72</v>
      </c>
      <c r="L19" s="2608">
        <v>8.02</v>
      </c>
    </row>
    <row r="20" spans="1:12" ht="12" customHeight="1" x14ac:dyDescent="0.25">
      <c r="A20" s="2377" t="s">
        <v>963</v>
      </c>
      <c r="B20" s="2385">
        <v>1221</v>
      </c>
      <c r="C20" s="2373">
        <v>1211</v>
      </c>
      <c r="D20" s="2374">
        <v>1214</v>
      </c>
      <c r="E20" s="2374">
        <v>1197</v>
      </c>
      <c r="F20" s="2386">
        <v>1199</v>
      </c>
      <c r="G20" s="2387">
        <v>1199</v>
      </c>
      <c r="H20" s="2374">
        <v>1203</v>
      </c>
      <c r="I20" s="2374">
        <v>1201</v>
      </c>
      <c r="J20" s="2386">
        <v>1230</v>
      </c>
      <c r="K20" s="2595">
        <v>1204</v>
      </c>
      <c r="L20" s="2607">
        <v>1208</v>
      </c>
    </row>
    <row r="21" spans="1:12" ht="12" customHeight="1" x14ac:dyDescent="0.25">
      <c r="A21" s="2388"/>
      <c r="B21" s="2389"/>
      <c r="C21" s="2390"/>
      <c r="D21" s="2391"/>
      <c r="E21" s="2391"/>
      <c r="F21" s="2392"/>
      <c r="G21" s="2393"/>
      <c r="H21" s="2391"/>
      <c r="I21" s="2391"/>
      <c r="J21" s="2392"/>
      <c r="K21" s="2597"/>
      <c r="L21" s="2609"/>
    </row>
    <row r="22" spans="1:12" ht="15" customHeight="1" x14ac:dyDescent="0.25">
      <c r="A22" s="2360" t="s">
        <v>964</v>
      </c>
      <c r="B22" s="2394"/>
      <c r="C22" s="2395"/>
      <c r="D22" s="2396"/>
      <c r="E22" s="2396"/>
      <c r="F22" s="2397"/>
      <c r="G22" s="2398"/>
      <c r="H22" s="2396"/>
      <c r="I22" s="2396"/>
      <c r="J22" s="2397"/>
      <c r="K22" s="2598"/>
      <c r="L22" s="2610"/>
    </row>
    <row r="23" spans="1:12" ht="15" customHeight="1" x14ac:dyDescent="0.25">
      <c r="A23" s="2365" t="s">
        <v>965</v>
      </c>
      <c r="B23" s="2399"/>
      <c r="C23" s="2400"/>
      <c r="D23" s="2401"/>
      <c r="E23" s="2401"/>
      <c r="F23" s="2402"/>
      <c r="G23" s="2403"/>
      <c r="H23" s="2401"/>
      <c r="I23" s="2401"/>
      <c r="J23" s="2402"/>
      <c r="K23" s="2599"/>
      <c r="L23" s="2401"/>
    </row>
    <row r="24" spans="1:12" ht="12" customHeight="1" x14ac:dyDescent="0.25">
      <c r="A24" s="2404" t="s">
        <v>966</v>
      </c>
      <c r="B24" s="2372">
        <v>0</v>
      </c>
      <c r="C24" s="2373">
        <v>-367</v>
      </c>
      <c r="D24" s="2374">
        <v>0</v>
      </c>
      <c r="E24" s="2374">
        <v>0</v>
      </c>
      <c r="F24" s="2375">
        <v>0</v>
      </c>
      <c r="G24" s="2376">
        <v>361</v>
      </c>
      <c r="H24" s="2374">
        <v>0</v>
      </c>
      <c r="I24" s="2374">
        <v>0</v>
      </c>
      <c r="J24" s="2375">
        <v>0</v>
      </c>
      <c r="K24" s="2595">
        <v>-367</v>
      </c>
      <c r="L24" s="2607">
        <v>361</v>
      </c>
    </row>
    <row r="25" spans="1:12" ht="12" customHeight="1" x14ac:dyDescent="0.25">
      <c r="A25" s="2378" t="s">
        <v>967</v>
      </c>
      <c r="B25" s="2372"/>
      <c r="C25" s="2373"/>
      <c r="D25" s="2374"/>
      <c r="E25" s="2374"/>
      <c r="F25" s="2375"/>
      <c r="G25" s="2376"/>
      <c r="H25" s="2374"/>
      <c r="I25" s="2374"/>
      <c r="J25" s="2375"/>
      <c r="K25" s="2595"/>
      <c r="L25" s="2607"/>
    </row>
    <row r="26" spans="1:12" ht="12" customHeight="1" x14ac:dyDescent="0.25">
      <c r="A26" s="2404" t="s">
        <v>968</v>
      </c>
      <c r="B26" s="2372">
        <v>0</v>
      </c>
      <c r="C26" s="2373">
        <v>354</v>
      </c>
      <c r="D26" s="2374">
        <v>0</v>
      </c>
      <c r="E26" s="2374">
        <v>0</v>
      </c>
      <c r="F26" s="2375">
        <v>0</v>
      </c>
      <c r="G26" s="2376">
        <v>85</v>
      </c>
      <c r="H26" s="2374">
        <v>0</v>
      </c>
      <c r="I26" s="2374">
        <v>0</v>
      </c>
      <c r="J26" s="2375">
        <v>0</v>
      </c>
      <c r="K26" s="2595">
        <v>354</v>
      </c>
      <c r="L26" s="2607">
        <v>85</v>
      </c>
    </row>
    <row r="27" spans="1:12" ht="12" customHeight="1" x14ac:dyDescent="0.25">
      <c r="A27" s="2404" t="s">
        <v>969</v>
      </c>
      <c r="B27" s="2372">
        <v>0</v>
      </c>
      <c r="C27" s="2373">
        <v>87</v>
      </c>
      <c r="D27" s="2374">
        <v>0</v>
      </c>
      <c r="E27" s="2374">
        <v>0</v>
      </c>
      <c r="F27" s="2375">
        <v>0</v>
      </c>
      <c r="G27" s="2376">
        <v>0</v>
      </c>
      <c r="H27" s="2374">
        <v>0</v>
      </c>
      <c r="I27" s="2374">
        <v>0</v>
      </c>
      <c r="J27" s="2375">
        <v>0</v>
      </c>
      <c r="K27" s="2595">
        <v>87</v>
      </c>
      <c r="L27" s="2607">
        <v>0</v>
      </c>
    </row>
    <row r="28" spans="1:12" ht="12" customHeight="1" x14ac:dyDescent="0.25">
      <c r="A28" s="2404" t="s">
        <v>970</v>
      </c>
      <c r="B28" s="2372">
        <v>0</v>
      </c>
      <c r="C28" s="2373">
        <v>346</v>
      </c>
      <c r="D28" s="2374">
        <v>0</v>
      </c>
      <c r="E28" s="2374">
        <v>0</v>
      </c>
      <c r="F28" s="2375">
        <v>0</v>
      </c>
      <c r="G28" s="2376">
        <v>0</v>
      </c>
      <c r="H28" s="2374">
        <v>0</v>
      </c>
      <c r="I28" s="2374">
        <v>0</v>
      </c>
      <c r="J28" s="2375">
        <v>0</v>
      </c>
      <c r="K28" s="2595">
        <v>346</v>
      </c>
      <c r="L28" s="2607">
        <v>0</v>
      </c>
    </row>
    <row r="29" spans="1:12" ht="12" customHeight="1" x14ac:dyDescent="0.25">
      <c r="A29" s="2404" t="s">
        <v>971</v>
      </c>
      <c r="B29" s="2372">
        <v>18</v>
      </c>
      <c r="C29" s="2373">
        <v>19</v>
      </c>
      <c r="D29" s="2374">
        <v>20</v>
      </c>
      <c r="E29" s="2374">
        <v>21</v>
      </c>
      <c r="F29" s="2375">
        <v>21</v>
      </c>
      <c r="G29" s="2376">
        <v>24</v>
      </c>
      <c r="H29" s="2374">
        <v>24</v>
      </c>
      <c r="I29" s="2374">
        <v>24</v>
      </c>
      <c r="J29" s="2375">
        <v>25</v>
      </c>
      <c r="K29" s="2595">
        <v>81</v>
      </c>
      <c r="L29" s="2607">
        <v>97</v>
      </c>
    </row>
    <row r="30" spans="1:12" ht="12" customHeight="1" x14ac:dyDescent="0.25">
      <c r="A30" s="2404" t="s">
        <v>972</v>
      </c>
      <c r="B30" s="2372">
        <v>0</v>
      </c>
      <c r="C30" s="2373">
        <v>0</v>
      </c>
      <c r="D30" s="2374">
        <v>0</v>
      </c>
      <c r="E30" s="2374">
        <v>0</v>
      </c>
      <c r="F30" s="2375">
        <v>0</v>
      </c>
      <c r="G30" s="2376">
        <v>133</v>
      </c>
      <c r="H30" s="2374">
        <v>0</v>
      </c>
      <c r="I30" s="2374">
        <v>0</v>
      </c>
      <c r="J30" s="2375">
        <v>0</v>
      </c>
      <c r="K30" s="2595">
        <v>0</v>
      </c>
      <c r="L30" s="2607">
        <v>133</v>
      </c>
    </row>
    <row r="31" spans="1:12" ht="14.5" customHeight="1" x14ac:dyDescent="0.25">
      <c r="A31" s="2378" t="s">
        <v>973</v>
      </c>
      <c r="B31" s="2372">
        <v>18</v>
      </c>
      <c r="C31" s="2373">
        <v>806</v>
      </c>
      <c r="D31" s="2374">
        <v>20</v>
      </c>
      <c r="E31" s="2374">
        <v>21</v>
      </c>
      <c r="F31" s="2375">
        <v>21</v>
      </c>
      <c r="G31" s="2376">
        <v>242</v>
      </c>
      <c r="H31" s="2374">
        <v>24</v>
      </c>
      <c r="I31" s="2374">
        <v>24</v>
      </c>
      <c r="J31" s="2375">
        <v>25</v>
      </c>
      <c r="K31" s="2595">
        <v>868</v>
      </c>
      <c r="L31" s="2607">
        <v>315</v>
      </c>
    </row>
    <row r="32" spans="1:12" ht="12" customHeight="1" x14ac:dyDescent="0.25">
      <c r="A32" s="2377" t="s">
        <v>974</v>
      </c>
      <c r="B32" s="2372">
        <v>18</v>
      </c>
      <c r="C32" s="2373">
        <v>439</v>
      </c>
      <c r="D32" s="2374">
        <v>20</v>
      </c>
      <c r="E32" s="2374">
        <v>21</v>
      </c>
      <c r="F32" s="2375">
        <v>21</v>
      </c>
      <c r="G32" s="2376">
        <v>603</v>
      </c>
      <c r="H32" s="2374">
        <v>24</v>
      </c>
      <c r="I32" s="2374">
        <v>24</v>
      </c>
      <c r="J32" s="2375">
        <v>25</v>
      </c>
      <c r="K32" s="2600">
        <v>501</v>
      </c>
      <c r="L32" s="2607">
        <v>676</v>
      </c>
    </row>
    <row r="33" spans="1:12" ht="12" customHeight="1" x14ac:dyDescent="0.25">
      <c r="A33" s="2378" t="s">
        <v>975</v>
      </c>
      <c r="B33" s="2372"/>
      <c r="C33" s="2373"/>
      <c r="D33" s="2374"/>
      <c r="E33" s="2374"/>
      <c r="F33" s="2375"/>
      <c r="G33" s="2376"/>
      <c r="H33" s="2374"/>
      <c r="I33" s="2374"/>
      <c r="J33" s="2375"/>
      <c r="K33" s="2595"/>
      <c r="L33" s="2607"/>
    </row>
    <row r="34" spans="1:12" ht="12" customHeight="1" x14ac:dyDescent="0.25">
      <c r="A34" s="2404" t="s">
        <v>966</v>
      </c>
      <c r="B34" s="2372">
        <v>0</v>
      </c>
      <c r="C34" s="2373">
        <v>48</v>
      </c>
      <c r="D34" s="2374">
        <v>0</v>
      </c>
      <c r="E34" s="2374">
        <v>0</v>
      </c>
      <c r="F34" s="2375">
        <v>0</v>
      </c>
      <c r="G34" s="2376">
        <v>-21</v>
      </c>
      <c r="H34" s="2374">
        <v>0</v>
      </c>
      <c r="I34" s="2374">
        <v>0</v>
      </c>
      <c r="J34" s="2375">
        <v>0</v>
      </c>
      <c r="K34" s="2600">
        <v>48</v>
      </c>
      <c r="L34" s="2607">
        <v>-21</v>
      </c>
    </row>
    <row r="35" spans="1:12" ht="12" customHeight="1" x14ac:dyDescent="0.25">
      <c r="A35" s="2404" t="s">
        <v>976</v>
      </c>
      <c r="B35" s="2372">
        <v>0</v>
      </c>
      <c r="C35" s="2373">
        <v>0</v>
      </c>
      <c r="D35" s="2374">
        <v>0</v>
      </c>
      <c r="E35" s="2374">
        <v>0</v>
      </c>
      <c r="F35" s="2375">
        <v>579</v>
      </c>
      <c r="G35" s="2376">
        <v>0</v>
      </c>
      <c r="H35" s="2374">
        <v>0</v>
      </c>
      <c r="I35" s="2374">
        <v>0</v>
      </c>
      <c r="J35" s="2375">
        <v>0</v>
      </c>
      <c r="K35" s="2600">
        <v>579</v>
      </c>
      <c r="L35" s="2607">
        <v>0</v>
      </c>
    </row>
    <row r="36" spans="1:12" ht="12" customHeight="1" x14ac:dyDescent="0.25">
      <c r="A36" s="2404" t="s">
        <v>971</v>
      </c>
      <c r="B36" s="2372">
        <v>-5</v>
      </c>
      <c r="C36" s="2373">
        <v>-5</v>
      </c>
      <c r="D36" s="2374">
        <v>-5</v>
      </c>
      <c r="E36" s="2374">
        <v>-6</v>
      </c>
      <c r="F36" s="2375">
        <v>-6</v>
      </c>
      <c r="G36" s="2376">
        <v>-6</v>
      </c>
      <c r="H36" s="2374">
        <v>-7</v>
      </c>
      <c r="I36" s="2374">
        <v>-6</v>
      </c>
      <c r="J36" s="2375">
        <v>-7</v>
      </c>
      <c r="K36" s="2600">
        <v>-22</v>
      </c>
      <c r="L36" s="2607">
        <v>-26</v>
      </c>
    </row>
    <row r="37" spans="1:12" ht="12" customHeight="1" x14ac:dyDescent="0.25">
      <c r="A37" s="2404" t="s">
        <v>968</v>
      </c>
      <c r="B37" s="2372">
        <v>0</v>
      </c>
      <c r="C37" s="2373">
        <v>-96</v>
      </c>
      <c r="D37" s="2374">
        <v>0</v>
      </c>
      <c r="E37" s="2374">
        <v>0</v>
      </c>
      <c r="F37" s="2375">
        <v>0</v>
      </c>
      <c r="G37" s="2376">
        <v>-19</v>
      </c>
      <c r="H37" s="2374">
        <v>0</v>
      </c>
      <c r="I37" s="2374">
        <v>0</v>
      </c>
      <c r="J37" s="2375">
        <v>0</v>
      </c>
      <c r="K37" s="2600">
        <v>-96</v>
      </c>
      <c r="L37" s="2607">
        <v>-19</v>
      </c>
    </row>
    <row r="38" spans="1:12" ht="12" customHeight="1" x14ac:dyDescent="0.25">
      <c r="A38" s="2404" t="s">
        <v>969</v>
      </c>
      <c r="B38" s="2372">
        <v>0</v>
      </c>
      <c r="C38" s="2373">
        <v>-24</v>
      </c>
      <c r="D38" s="2374">
        <v>0</v>
      </c>
      <c r="E38" s="2374">
        <v>0</v>
      </c>
      <c r="F38" s="2375">
        <v>0</v>
      </c>
      <c r="G38" s="2376">
        <v>0</v>
      </c>
      <c r="H38" s="2374">
        <v>0</v>
      </c>
      <c r="I38" s="2374">
        <v>0</v>
      </c>
      <c r="J38" s="2375">
        <v>0</v>
      </c>
      <c r="K38" s="2600">
        <v>-24</v>
      </c>
      <c r="L38" s="2607">
        <v>0</v>
      </c>
    </row>
    <row r="39" spans="1:12" ht="12" customHeight="1" x14ac:dyDescent="0.25">
      <c r="A39" s="2404" t="s">
        <v>970</v>
      </c>
      <c r="B39" s="2372">
        <v>0</v>
      </c>
      <c r="C39" s="2373">
        <v>-73</v>
      </c>
      <c r="D39" s="2374">
        <v>0</v>
      </c>
      <c r="E39" s="2374">
        <v>0</v>
      </c>
      <c r="F39" s="2375">
        <v>0</v>
      </c>
      <c r="G39" s="2376">
        <v>0</v>
      </c>
      <c r="H39" s="2374">
        <v>0</v>
      </c>
      <c r="I39" s="2374">
        <v>0</v>
      </c>
      <c r="J39" s="2375">
        <v>0</v>
      </c>
      <c r="K39" s="2600">
        <v>-73</v>
      </c>
      <c r="L39" s="2607">
        <v>0</v>
      </c>
    </row>
    <row r="40" spans="1:12" ht="12" customHeight="1" x14ac:dyDescent="0.25">
      <c r="A40" s="2404" t="s">
        <v>972</v>
      </c>
      <c r="B40" s="2372">
        <v>0</v>
      </c>
      <c r="C40" s="2373">
        <v>0</v>
      </c>
      <c r="D40" s="2374">
        <v>0</v>
      </c>
      <c r="E40" s="2374">
        <v>0</v>
      </c>
      <c r="F40" s="2375">
        <v>0</v>
      </c>
      <c r="G40" s="2376">
        <v>-35</v>
      </c>
      <c r="H40" s="2374">
        <v>0</v>
      </c>
      <c r="I40" s="2374">
        <v>0</v>
      </c>
      <c r="J40" s="2375">
        <v>0</v>
      </c>
      <c r="K40" s="2600">
        <v>0</v>
      </c>
      <c r="L40" s="2607">
        <v>-35</v>
      </c>
    </row>
    <row r="41" spans="1:12" ht="12" customHeight="1" x14ac:dyDescent="0.25">
      <c r="A41" s="2377" t="s">
        <v>977</v>
      </c>
      <c r="B41" s="2405">
        <v>-5</v>
      </c>
      <c r="C41" s="2373">
        <v>-150</v>
      </c>
      <c r="D41" s="2374">
        <v>-5</v>
      </c>
      <c r="E41" s="2374">
        <v>-6</v>
      </c>
      <c r="F41" s="2375">
        <v>573</v>
      </c>
      <c r="G41" s="2376">
        <v>-81</v>
      </c>
      <c r="H41" s="2374">
        <v>-7</v>
      </c>
      <c r="I41" s="2374">
        <v>-6</v>
      </c>
      <c r="J41" s="2375">
        <v>-7</v>
      </c>
      <c r="K41" s="2595">
        <v>412</v>
      </c>
      <c r="L41" s="2607">
        <v>-101</v>
      </c>
    </row>
    <row r="42" spans="1:12" ht="12" customHeight="1" x14ac:dyDescent="0.25">
      <c r="A42" s="2377" t="s">
        <v>978</v>
      </c>
      <c r="B42" s="2372">
        <v>13</v>
      </c>
      <c r="C42" s="2373">
        <v>289</v>
      </c>
      <c r="D42" s="2374">
        <v>15</v>
      </c>
      <c r="E42" s="2374">
        <v>15</v>
      </c>
      <c r="F42" s="2375">
        <v>594</v>
      </c>
      <c r="G42" s="2376">
        <v>522</v>
      </c>
      <c r="H42" s="2374">
        <v>17</v>
      </c>
      <c r="I42" s="2374">
        <v>18</v>
      </c>
      <c r="J42" s="2375">
        <v>18</v>
      </c>
      <c r="K42" s="2595">
        <v>913</v>
      </c>
      <c r="L42" s="2607">
        <v>575</v>
      </c>
    </row>
    <row r="43" spans="1:12" ht="12" customHeight="1" x14ac:dyDescent="0.25">
      <c r="A43" s="2378" t="s">
        <v>979</v>
      </c>
      <c r="B43" s="2372">
        <v>0</v>
      </c>
      <c r="C43" s="2373">
        <v>-3</v>
      </c>
      <c r="D43" s="2374">
        <v>0</v>
      </c>
      <c r="E43" s="2374">
        <v>0</v>
      </c>
      <c r="F43" s="2375">
        <v>0</v>
      </c>
      <c r="G43" s="2376">
        <v>-1</v>
      </c>
      <c r="H43" s="2374">
        <v>0</v>
      </c>
      <c r="I43" s="2374">
        <v>0</v>
      </c>
      <c r="J43" s="2375">
        <v>0</v>
      </c>
      <c r="K43" s="2595">
        <v>-3</v>
      </c>
      <c r="L43" s="2607">
        <v>-1</v>
      </c>
    </row>
    <row r="44" spans="1:12" ht="24" customHeight="1" x14ac:dyDescent="0.25">
      <c r="A44" s="2377" t="s">
        <v>980</v>
      </c>
      <c r="B44" s="2372">
        <v>13</v>
      </c>
      <c r="C44" s="2373">
        <v>286</v>
      </c>
      <c r="D44" s="2374">
        <v>15</v>
      </c>
      <c r="E44" s="2374">
        <v>15</v>
      </c>
      <c r="F44" s="2375">
        <v>594</v>
      </c>
      <c r="G44" s="2376">
        <v>521</v>
      </c>
      <c r="H44" s="2374">
        <v>17</v>
      </c>
      <c r="I44" s="2374">
        <v>18</v>
      </c>
      <c r="J44" s="2375">
        <v>18</v>
      </c>
      <c r="K44" s="2595">
        <v>910</v>
      </c>
      <c r="L44" s="2607">
        <v>574</v>
      </c>
    </row>
    <row r="45" spans="1:12" ht="12" customHeight="1" x14ac:dyDescent="0.25">
      <c r="A45" s="2406"/>
      <c r="B45" s="2407"/>
      <c r="C45" s="2408"/>
      <c r="D45" s="2409"/>
      <c r="E45" s="2409"/>
      <c r="F45" s="2410"/>
      <c r="G45" s="2411"/>
      <c r="H45" s="2409"/>
      <c r="I45" s="2409"/>
      <c r="J45" s="2410"/>
      <c r="K45" s="2601"/>
      <c r="L45" s="2611"/>
    </row>
    <row r="46" spans="1:12" ht="15" customHeight="1" x14ac:dyDescent="0.25">
      <c r="A46" s="2360" t="s">
        <v>981</v>
      </c>
      <c r="B46" s="2361"/>
      <c r="C46" s="2362"/>
      <c r="D46" s="2412"/>
      <c r="E46" s="2412"/>
      <c r="F46" s="2413"/>
      <c r="G46" s="2414"/>
      <c r="H46" s="2412"/>
      <c r="I46" s="2412"/>
      <c r="J46" s="2413"/>
      <c r="K46" s="2593"/>
      <c r="L46" s="2605"/>
    </row>
    <row r="47" spans="1:12" ht="12" customHeight="1" x14ac:dyDescent="0.25">
      <c r="A47" s="2365" t="s">
        <v>950</v>
      </c>
      <c r="B47" s="2415">
        <v>4773</v>
      </c>
      <c r="C47" s="2416">
        <v>4666</v>
      </c>
      <c r="D47" s="2417">
        <v>4573</v>
      </c>
      <c r="E47" s="2417">
        <v>4460</v>
      </c>
      <c r="F47" s="2418">
        <v>4563</v>
      </c>
      <c r="G47" s="2419">
        <v>4622</v>
      </c>
      <c r="H47" s="2417">
        <v>4676</v>
      </c>
      <c r="I47" s="2417">
        <v>4473</v>
      </c>
      <c r="J47" s="2418">
        <v>4344</v>
      </c>
      <c r="K47" s="2602">
        <v>18262</v>
      </c>
      <c r="L47" s="2612">
        <v>18115</v>
      </c>
    </row>
    <row r="48" spans="1:12" ht="12" customHeight="1" x14ac:dyDescent="0.25">
      <c r="A48" s="2371" t="s">
        <v>951</v>
      </c>
      <c r="B48" s="2372">
        <v>3660</v>
      </c>
      <c r="C48" s="2373">
        <v>3239</v>
      </c>
      <c r="D48" s="2374">
        <v>3494</v>
      </c>
      <c r="E48" s="2374">
        <v>3453</v>
      </c>
      <c r="F48" s="2375">
        <v>3399</v>
      </c>
      <c r="G48" s="2376">
        <v>3365</v>
      </c>
      <c r="H48" s="2374">
        <v>3123</v>
      </c>
      <c r="I48" s="2374">
        <v>3469</v>
      </c>
      <c r="J48" s="2375">
        <v>3705</v>
      </c>
      <c r="K48" s="2595">
        <v>13585</v>
      </c>
      <c r="L48" s="2607">
        <v>13662</v>
      </c>
    </row>
    <row r="49" spans="1:12" ht="12" customHeight="1" x14ac:dyDescent="0.25">
      <c r="A49" s="2377" t="s">
        <v>952</v>
      </c>
      <c r="B49" s="2372">
        <v>8433</v>
      </c>
      <c r="C49" s="2373">
        <v>7905</v>
      </c>
      <c r="D49" s="2374">
        <v>8067</v>
      </c>
      <c r="E49" s="2374">
        <v>7913</v>
      </c>
      <c r="F49" s="2375">
        <v>7962</v>
      </c>
      <c r="G49" s="2376">
        <v>7987</v>
      </c>
      <c r="H49" s="2374">
        <v>7799</v>
      </c>
      <c r="I49" s="2374">
        <v>7942</v>
      </c>
      <c r="J49" s="2375">
        <v>8049</v>
      </c>
      <c r="K49" s="2595">
        <v>31847</v>
      </c>
      <c r="L49" s="2607">
        <v>31777</v>
      </c>
    </row>
    <row r="50" spans="1:12" ht="12" customHeight="1" x14ac:dyDescent="0.25">
      <c r="A50" s="2378" t="s">
        <v>953</v>
      </c>
      <c r="B50" s="2372">
        <v>962</v>
      </c>
      <c r="C50" s="2373">
        <v>1256</v>
      </c>
      <c r="D50" s="2374">
        <v>819</v>
      </c>
      <c r="E50" s="2374">
        <v>709</v>
      </c>
      <c r="F50" s="2375">
        <v>638</v>
      </c>
      <c r="G50" s="2376">
        <v>529</v>
      </c>
      <c r="H50" s="2374">
        <v>412</v>
      </c>
      <c r="I50" s="2374">
        <v>219</v>
      </c>
      <c r="J50" s="2375">
        <v>222</v>
      </c>
      <c r="K50" s="2595">
        <v>3422</v>
      </c>
      <c r="L50" s="2607">
        <v>1382</v>
      </c>
    </row>
    <row r="51" spans="1:12" ht="12" customHeight="1" x14ac:dyDescent="0.25">
      <c r="A51" s="2379" t="s">
        <v>954</v>
      </c>
      <c r="B51" s="2372">
        <v>4721</v>
      </c>
      <c r="C51" s="2373">
        <v>4721</v>
      </c>
      <c r="D51" s="2374">
        <v>4539</v>
      </c>
      <c r="E51" s="2374">
        <v>4553</v>
      </c>
      <c r="F51" s="2375">
        <v>4440</v>
      </c>
      <c r="G51" s="2376">
        <v>4287</v>
      </c>
      <c r="H51" s="2374">
        <v>4167</v>
      </c>
      <c r="I51" s="2374">
        <v>4135</v>
      </c>
      <c r="J51" s="2375">
        <v>4198</v>
      </c>
      <c r="K51" s="2595">
        <v>18253</v>
      </c>
      <c r="L51" s="2607">
        <v>16787</v>
      </c>
    </row>
    <row r="52" spans="1:12" ht="12" customHeight="1" x14ac:dyDescent="0.25">
      <c r="A52" s="2378" t="s">
        <v>955</v>
      </c>
      <c r="B52" s="2372">
        <v>2750</v>
      </c>
      <c r="C52" s="2373">
        <v>1928</v>
      </c>
      <c r="D52" s="2374">
        <v>2709</v>
      </c>
      <c r="E52" s="2374">
        <v>2651</v>
      </c>
      <c r="F52" s="2375">
        <v>2884</v>
      </c>
      <c r="G52" s="2376">
        <v>3171</v>
      </c>
      <c r="H52" s="2374">
        <v>3220</v>
      </c>
      <c r="I52" s="2374">
        <v>3588</v>
      </c>
      <c r="J52" s="2375">
        <v>3629</v>
      </c>
      <c r="K52" s="2595">
        <v>10172</v>
      </c>
      <c r="L52" s="2607">
        <v>13608</v>
      </c>
    </row>
    <row r="53" spans="1:12" ht="12" customHeight="1" x14ac:dyDescent="0.25">
      <c r="A53" s="2379" t="s">
        <v>956</v>
      </c>
      <c r="B53" s="2372">
        <v>538</v>
      </c>
      <c r="C53" s="2373">
        <v>285</v>
      </c>
      <c r="D53" s="2374">
        <v>502</v>
      </c>
      <c r="E53" s="2374">
        <v>490</v>
      </c>
      <c r="F53" s="2375">
        <v>532</v>
      </c>
      <c r="G53" s="2376">
        <v>556</v>
      </c>
      <c r="H53" s="2374">
        <v>609</v>
      </c>
      <c r="I53" s="2374">
        <v>823</v>
      </c>
      <c r="J53" s="2375">
        <v>871</v>
      </c>
      <c r="K53" s="2595">
        <v>1809</v>
      </c>
      <c r="L53" s="2607">
        <v>2859</v>
      </c>
    </row>
    <row r="54" spans="1:12" ht="12" customHeight="1" x14ac:dyDescent="0.25">
      <c r="A54" s="2377" t="s">
        <v>957</v>
      </c>
      <c r="B54" s="2372">
        <v>2212</v>
      </c>
      <c r="C54" s="2373">
        <v>1643</v>
      </c>
      <c r="D54" s="2374">
        <v>2207</v>
      </c>
      <c r="E54" s="2374">
        <v>2161</v>
      </c>
      <c r="F54" s="2375">
        <v>2352</v>
      </c>
      <c r="G54" s="2376">
        <v>2615</v>
      </c>
      <c r="H54" s="2374">
        <v>2611</v>
      </c>
      <c r="I54" s="2374">
        <v>2765</v>
      </c>
      <c r="J54" s="2375">
        <v>2758</v>
      </c>
      <c r="K54" s="2595">
        <v>8363</v>
      </c>
      <c r="L54" s="2607">
        <v>10749</v>
      </c>
    </row>
    <row r="55" spans="1:12" ht="12" customHeight="1" x14ac:dyDescent="0.25">
      <c r="A55" s="2378" t="s">
        <v>982</v>
      </c>
      <c r="B55" s="2372">
        <v>25</v>
      </c>
      <c r="C55" s="2373">
        <v>34</v>
      </c>
      <c r="D55" s="2374">
        <v>20</v>
      </c>
      <c r="E55" s="2374">
        <v>24</v>
      </c>
      <c r="F55" s="2375">
        <v>37</v>
      </c>
      <c r="G55" s="2376">
        <v>39</v>
      </c>
      <c r="H55" s="2374">
        <v>54</v>
      </c>
      <c r="I55" s="2374">
        <v>78</v>
      </c>
      <c r="J55" s="2375">
        <v>88</v>
      </c>
      <c r="K55" s="2595">
        <v>115</v>
      </c>
      <c r="L55" s="2607">
        <v>259</v>
      </c>
    </row>
    <row r="56" spans="1:12" ht="12" customHeight="1" x14ac:dyDescent="0.25">
      <c r="A56" s="2378" t="s">
        <v>959</v>
      </c>
      <c r="B56" s="2372">
        <v>2187</v>
      </c>
      <c r="C56" s="2373">
        <v>1609</v>
      </c>
      <c r="D56" s="2374">
        <v>2187</v>
      </c>
      <c r="E56" s="2374">
        <v>2137</v>
      </c>
      <c r="F56" s="2375">
        <v>2315</v>
      </c>
      <c r="G56" s="2376">
        <v>2576</v>
      </c>
      <c r="H56" s="2374">
        <v>2557</v>
      </c>
      <c r="I56" s="2374">
        <v>2687</v>
      </c>
      <c r="J56" s="2375">
        <v>2670</v>
      </c>
      <c r="K56" s="2595">
        <v>8248</v>
      </c>
      <c r="L56" s="2607">
        <v>10490</v>
      </c>
    </row>
    <row r="57" spans="1:12" ht="12" customHeight="1" x14ac:dyDescent="0.25">
      <c r="A57" s="2378" t="s">
        <v>983</v>
      </c>
      <c r="B57" s="2372">
        <v>108</v>
      </c>
      <c r="C57" s="2420">
        <v>109</v>
      </c>
      <c r="D57" s="2421">
        <v>105</v>
      </c>
      <c r="E57" s="2421">
        <v>104</v>
      </c>
      <c r="F57" s="2375">
        <v>101</v>
      </c>
      <c r="G57" s="2376">
        <v>106</v>
      </c>
      <c r="H57" s="2421">
        <v>36</v>
      </c>
      <c r="I57" s="2421">
        <v>74</v>
      </c>
      <c r="J57" s="2375">
        <v>44</v>
      </c>
      <c r="K57" s="2595">
        <v>419</v>
      </c>
      <c r="L57" s="2607">
        <v>260</v>
      </c>
    </row>
    <row r="58" spans="1:12" ht="12" customHeight="1" x14ac:dyDescent="0.25">
      <c r="A58" s="2379" t="s">
        <v>961</v>
      </c>
      <c r="B58" s="2372">
        <v>2079</v>
      </c>
      <c r="C58" s="2373">
        <v>1500</v>
      </c>
      <c r="D58" s="2374">
        <v>2082</v>
      </c>
      <c r="E58" s="2374">
        <v>2033</v>
      </c>
      <c r="F58" s="2375">
        <v>2214</v>
      </c>
      <c r="G58" s="2376">
        <v>2470</v>
      </c>
      <c r="H58" s="2374">
        <v>2521</v>
      </c>
      <c r="I58" s="2374">
        <v>2613</v>
      </c>
      <c r="J58" s="2375">
        <v>2626</v>
      </c>
      <c r="K58" s="2595">
        <v>7829</v>
      </c>
      <c r="L58" s="2607">
        <v>10230</v>
      </c>
    </row>
    <row r="59" spans="1:12" ht="12" customHeight="1" x14ac:dyDescent="0.25">
      <c r="A59" s="2377" t="s">
        <v>962</v>
      </c>
      <c r="B59" s="2422">
        <v>1.69</v>
      </c>
      <c r="C59" s="2382">
        <v>1.23</v>
      </c>
      <c r="D59" s="2383">
        <v>1.72</v>
      </c>
      <c r="E59" s="2383">
        <v>1.69</v>
      </c>
      <c r="F59" s="2384">
        <v>1.84</v>
      </c>
      <c r="G59" s="2382">
        <v>2.06</v>
      </c>
      <c r="H59" s="2383">
        <v>2.1</v>
      </c>
      <c r="I59" s="2383">
        <v>2.1800000000000002</v>
      </c>
      <c r="J59" s="2384">
        <v>2.15</v>
      </c>
      <c r="K59" s="2596">
        <v>6.48</v>
      </c>
      <c r="L59" s="2608">
        <v>8.5</v>
      </c>
    </row>
    <row r="60" spans="1:12" ht="12" customHeight="1" x14ac:dyDescent="0.25">
      <c r="A60" s="2377" t="s">
        <v>984</v>
      </c>
      <c r="B60" s="2422">
        <v>0.01</v>
      </c>
      <c r="C60" s="2423">
        <v>0.24</v>
      </c>
      <c r="D60" s="2424">
        <v>0.02</v>
      </c>
      <c r="E60" s="2424">
        <v>0.01</v>
      </c>
      <c r="F60" s="2425">
        <v>0.49</v>
      </c>
      <c r="G60" s="2426">
        <v>0.43</v>
      </c>
      <c r="H60" s="2424">
        <v>0.01</v>
      </c>
      <c r="I60" s="2424">
        <v>0.02</v>
      </c>
      <c r="J60" s="2425">
        <v>0.01</v>
      </c>
      <c r="K60" s="2596">
        <v>0.76</v>
      </c>
      <c r="L60" s="2608">
        <v>0.48</v>
      </c>
    </row>
    <row r="61" spans="1:12" ht="12" customHeight="1" x14ac:dyDescent="0.25">
      <c r="A61" s="2427" t="s">
        <v>963</v>
      </c>
      <c r="B61" s="2407">
        <v>1221</v>
      </c>
      <c r="C61" s="2408">
        <v>1211</v>
      </c>
      <c r="D61" s="2409">
        <v>1214</v>
      </c>
      <c r="E61" s="2409">
        <v>1197</v>
      </c>
      <c r="F61" s="2410">
        <v>1210</v>
      </c>
      <c r="G61" s="2411">
        <v>1199</v>
      </c>
      <c r="H61" s="2409">
        <v>1203</v>
      </c>
      <c r="I61" s="2409">
        <v>1201</v>
      </c>
      <c r="J61" s="2410">
        <v>1230</v>
      </c>
      <c r="K61" s="2603">
        <v>1204</v>
      </c>
      <c r="L61" s="2613">
        <v>1208</v>
      </c>
    </row>
  </sheetData>
  <mergeCells count="5">
    <mergeCell ref="A2:L2"/>
    <mergeCell ref="A3:J3"/>
    <mergeCell ref="C4:F4"/>
    <mergeCell ref="G4:J4"/>
    <mergeCell ref="K4:L4"/>
  </mergeCells>
  <hyperlinks>
    <hyperlink ref="A1" location="ToC!A2" display="Back to Table of Contents" xr:uid="{2EFA004B-7FBA-459F-8405-1A8EBDA7E7A5}"/>
  </hyperlinks>
  <pageMargins left="0.5" right="0.5" top="0.5" bottom="0.5" header="0.25" footer="0.25"/>
  <pageSetup scale="56" orientation="landscape" r:id="rId1"/>
  <headerFooter>
    <oddFooter>&amp;L&amp;G&amp;C&amp;"Scotia,Regular"&amp;9Supplementary Financial Information (SFI)&amp;R30&amp;"Scotia,Regular"&amp;7</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668E-BFDB-4A52-B6CC-0B8801EBA385}">
  <sheetPr>
    <pageSetUpPr fitToPage="1"/>
  </sheetPr>
  <dimension ref="A1:L50"/>
  <sheetViews>
    <sheetView showGridLines="0" topLeftCell="A27" zoomScaleNormal="100" workbookViewId="0">
      <selection activeCell="A27" sqref="A27"/>
    </sheetView>
  </sheetViews>
  <sheetFormatPr defaultRowHeight="12.5" x14ac:dyDescent="0.25"/>
  <cols>
    <col min="1" max="1" width="70.81640625" style="22" customWidth="1"/>
    <col min="2" max="12" width="18.26953125" style="22" customWidth="1"/>
    <col min="13" max="16384" width="8.7265625" style="22"/>
  </cols>
  <sheetData>
    <row r="1" spans="1:12" ht="20" customHeight="1" x14ac:dyDescent="0.25">
      <c r="A1" s="21" t="s">
        <v>13</v>
      </c>
    </row>
    <row r="2" spans="1:12" ht="25" customHeight="1" x14ac:dyDescent="0.25">
      <c r="A2" s="2811" t="s">
        <v>938</v>
      </c>
      <c r="B2" s="2811" t="s">
        <v>15</v>
      </c>
      <c r="C2" s="2811" t="s">
        <v>15</v>
      </c>
      <c r="D2" s="2811" t="s">
        <v>15</v>
      </c>
      <c r="E2" s="2811" t="s">
        <v>15</v>
      </c>
      <c r="F2" s="2811" t="s">
        <v>15</v>
      </c>
      <c r="G2" s="2811" t="s">
        <v>15</v>
      </c>
      <c r="H2" s="2811" t="s">
        <v>15</v>
      </c>
      <c r="I2" s="2811" t="s">
        <v>15</v>
      </c>
      <c r="J2" s="2811" t="s">
        <v>15</v>
      </c>
      <c r="K2" s="2811" t="s">
        <v>15</v>
      </c>
      <c r="L2" s="2811" t="s">
        <v>15</v>
      </c>
    </row>
    <row r="3" spans="1:12" ht="18" customHeight="1" x14ac:dyDescent="0.25">
      <c r="A3" s="2812" t="s">
        <v>985</v>
      </c>
      <c r="B3" s="2813" t="s">
        <v>15</v>
      </c>
      <c r="C3" s="2813" t="s">
        <v>15</v>
      </c>
      <c r="D3" s="2813" t="s">
        <v>15</v>
      </c>
      <c r="E3" s="2428"/>
      <c r="F3" s="2428"/>
      <c r="G3" s="2428"/>
      <c r="H3" s="2428"/>
      <c r="I3" s="2428"/>
      <c r="J3" s="2428"/>
      <c r="K3" s="2428"/>
      <c r="L3" s="2428"/>
    </row>
    <row r="4" spans="1:12" ht="18.649999999999999" customHeight="1" x14ac:dyDescent="0.25">
      <c r="A4" s="2429"/>
      <c r="B4" s="2430" t="s">
        <v>986</v>
      </c>
      <c r="C4" s="2814">
        <v>2023</v>
      </c>
      <c r="D4" s="2815" t="s">
        <v>15</v>
      </c>
      <c r="E4" s="2815" t="s">
        <v>15</v>
      </c>
      <c r="F4" s="2816" t="s">
        <v>15</v>
      </c>
      <c r="G4" s="2814">
        <v>2022</v>
      </c>
      <c r="H4" s="2815" t="s">
        <v>15</v>
      </c>
      <c r="I4" s="2815" t="s">
        <v>15</v>
      </c>
      <c r="J4" s="2817" t="s">
        <v>15</v>
      </c>
      <c r="K4" s="2818" t="s">
        <v>175</v>
      </c>
      <c r="L4" s="2815" t="s">
        <v>15</v>
      </c>
    </row>
    <row r="5" spans="1:12" ht="18.649999999999999" customHeight="1" x14ac:dyDescent="0.25">
      <c r="A5" s="2431" t="s">
        <v>553</v>
      </c>
      <c r="B5" s="2432" t="s">
        <v>177</v>
      </c>
      <c r="C5" s="2433" t="s">
        <v>178</v>
      </c>
      <c r="D5" s="2434" t="s">
        <v>179</v>
      </c>
      <c r="E5" s="2434" t="s">
        <v>180</v>
      </c>
      <c r="F5" s="2435" t="s">
        <v>181</v>
      </c>
      <c r="G5" s="2433" t="s">
        <v>178</v>
      </c>
      <c r="H5" s="2434" t="s">
        <v>179</v>
      </c>
      <c r="I5" s="2434" t="s">
        <v>180</v>
      </c>
      <c r="J5" s="2436" t="s">
        <v>181</v>
      </c>
      <c r="K5" s="2437">
        <v>2023</v>
      </c>
      <c r="L5" s="2438">
        <v>2022</v>
      </c>
    </row>
    <row r="6" spans="1:12" ht="18.649999999999999" customHeight="1" x14ac:dyDescent="0.25">
      <c r="A6" s="2439" t="s">
        <v>987</v>
      </c>
      <c r="B6" s="2440"/>
      <c r="C6" s="2441"/>
      <c r="D6" s="2442"/>
      <c r="E6" s="2442"/>
      <c r="F6" s="2443"/>
      <c r="G6" s="2441"/>
      <c r="H6" s="2442"/>
      <c r="I6" s="2442"/>
      <c r="J6" s="2444"/>
      <c r="K6" s="2445"/>
      <c r="L6" s="2446"/>
    </row>
    <row r="7" spans="1:12" ht="18.649999999999999" customHeight="1" x14ac:dyDescent="0.25">
      <c r="A7" s="2447" t="s">
        <v>314</v>
      </c>
      <c r="B7" s="2448"/>
      <c r="C7" s="2449"/>
      <c r="D7" s="2450"/>
      <c r="E7" s="2450"/>
      <c r="F7" s="2451"/>
      <c r="G7" s="2449"/>
      <c r="H7" s="2450"/>
      <c r="I7" s="2450"/>
      <c r="J7" s="2452"/>
      <c r="K7" s="2453"/>
      <c r="L7" s="2454"/>
    </row>
    <row r="8" spans="1:12" ht="18.649999999999999" customHeight="1" x14ac:dyDescent="0.25">
      <c r="A8" s="2455" t="s">
        <v>184</v>
      </c>
      <c r="B8" s="2456">
        <v>2066</v>
      </c>
      <c r="C8" s="2457">
        <v>1214</v>
      </c>
      <c r="D8" s="2458">
        <v>2067</v>
      </c>
      <c r="E8" s="2458">
        <v>2018</v>
      </c>
      <c r="F8" s="2459">
        <v>1620</v>
      </c>
      <c r="G8" s="2460">
        <v>1949</v>
      </c>
      <c r="H8" s="2461">
        <v>2504</v>
      </c>
      <c r="I8" s="2461">
        <v>2595</v>
      </c>
      <c r="J8" s="2462">
        <v>2608</v>
      </c>
      <c r="K8" s="2463">
        <v>6919</v>
      </c>
      <c r="L8" s="2461">
        <v>9656</v>
      </c>
    </row>
    <row r="9" spans="1:12" ht="18.649999999999999" customHeight="1" x14ac:dyDescent="0.25">
      <c r="A9" s="2455" t="s">
        <v>988</v>
      </c>
      <c r="B9" s="2464">
        <v>69372</v>
      </c>
      <c r="C9" s="2465">
        <v>68352</v>
      </c>
      <c r="D9" s="2466">
        <v>68494</v>
      </c>
      <c r="E9" s="2467">
        <v>67574</v>
      </c>
      <c r="F9" s="2468">
        <v>65623</v>
      </c>
      <c r="G9" s="2469">
        <v>65096</v>
      </c>
      <c r="H9" s="2466">
        <v>64938</v>
      </c>
      <c r="I9" s="2466">
        <v>65503</v>
      </c>
      <c r="J9" s="2470">
        <v>65461</v>
      </c>
      <c r="K9" s="2471">
        <v>67400</v>
      </c>
      <c r="L9" s="2466">
        <v>65190</v>
      </c>
    </row>
    <row r="10" spans="1:12" ht="18.649999999999999" customHeight="1" x14ac:dyDescent="0.25">
      <c r="A10" s="2455" t="s">
        <v>989</v>
      </c>
      <c r="B10" s="2472">
        <v>0.11799999999999999</v>
      </c>
      <c r="C10" s="2473">
        <v>7.0000000000000007E-2</v>
      </c>
      <c r="D10" s="2474">
        <v>0.12</v>
      </c>
      <c r="E10" s="2474">
        <v>0.122</v>
      </c>
      <c r="F10" s="2475">
        <v>9.8000000000000004E-2</v>
      </c>
      <c r="G10" s="2473">
        <v>0.11899999999999999</v>
      </c>
      <c r="H10" s="2474">
        <v>0.153</v>
      </c>
      <c r="I10" s="2474">
        <v>0.16200000000000001</v>
      </c>
      <c r="J10" s="2475">
        <v>0.158</v>
      </c>
      <c r="K10" s="2473">
        <v>0.10299999999999999</v>
      </c>
      <c r="L10" s="2474">
        <v>0.14799999999999999</v>
      </c>
    </row>
    <row r="11" spans="1:12" ht="9" customHeight="1" x14ac:dyDescent="0.25">
      <c r="A11" s="2476"/>
      <c r="B11" s="2464"/>
      <c r="C11" s="2465"/>
      <c r="D11" s="2467"/>
      <c r="E11" s="2467"/>
      <c r="F11" s="2468"/>
      <c r="G11" s="2471"/>
      <c r="H11" s="2467"/>
      <c r="I11" s="2467"/>
      <c r="J11" s="2477"/>
      <c r="K11" s="2471"/>
      <c r="L11" s="2467"/>
    </row>
    <row r="12" spans="1:12" ht="18.649999999999999" customHeight="1" x14ac:dyDescent="0.25">
      <c r="A12" s="2478" t="s">
        <v>990</v>
      </c>
      <c r="B12" s="2464"/>
      <c r="C12" s="2465"/>
      <c r="D12" s="2467"/>
      <c r="E12" s="2467"/>
      <c r="F12" s="2468"/>
      <c r="G12" s="2471"/>
      <c r="H12" s="2467"/>
      <c r="I12" s="2467"/>
      <c r="J12" s="2477"/>
      <c r="K12" s="2471"/>
      <c r="L12" s="2467"/>
    </row>
    <row r="13" spans="1:12" ht="18.649999999999999" customHeight="1" x14ac:dyDescent="0.25">
      <c r="A13" s="2455" t="s">
        <v>184</v>
      </c>
      <c r="B13" s="2464">
        <v>2079</v>
      </c>
      <c r="C13" s="2479">
        <v>1500</v>
      </c>
      <c r="D13" s="2480">
        <v>2082</v>
      </c>
      <c r="E13" s="2480">
        <v>2033</v>
      </c>
      <c r="F13" s="2481">
        <v>2214</v>
      </c>
      <c r="G13" s="2460">
        <v>2470</v>
      </c>
      <c r="H13" s="2461">
        <v>2521</v>
      </c>
      <c r="I13" s="2461">
        <v>2613</v>
      </c>
      <c r="J13" s="2462">
        <v>2626</v>
      </c>
      <c r="K13" s="2471">
        <v>7829</v>
      </c>
      <c r="L13" s="2461">
        <v>10230</v>
      </c>
    </row>
    <row r="14" spans="1:12" ht="18.649999999999999" customHeight="1" x14ac:dyDescent="0.25">
      <c r="A14" s="2455" t="s">
        <v>989</v>
      </c>
      <c r="B14" s="2472">
        <v>0.11899999999999999</v>
      </c>
      <c r="C14" s="2473">
        <v>8.6999999999999994E-2</v>
      </c>
      <c r="D14" s="2474">
        <v>0.121</v>
      </c>
      <c r="E14" s="2474">
        <v>0.123</v>
      </c>
      <c r="F14" s="2475">
        <v>0.13400000000000001</v>
      </c>
      <c r="G14" s="2473">
        <v>0.15</v>
      </c>
      <c r="H14" s="2474">
        <v>0.154</v>
      </c>
      <c r="I14" s="2474">
        <v>0.16400000000000001</v>
      </c>
      <c r="J14" s="2475">
        <v>0.159</v>
      </c>
      <c r="K14" s="2473">
        <v>0.11600000000000001</v>
      </c>
      <c r="L14" s="2474">
        <v>0.157</v>
      </c>
    </row>
    <row r="15" spans="1:12" ht="9" customHeight="1" x14ac:dyDescent="0.25">
      <c r="A15" s="2482"/>
      <c r="B15" s="2464"/>
      <c r="C15" s="2465"/>
      <c r="D15" s="2467"/>
      <c r="E15" s="2467"/>
      <c r="F15" s="2468"/>
      <c r="G15" s="2471"/>
      <c r="H15" s="2467"/>
      <c r="I15" s="2467"/>
      <c r="J15" s="2477"/>
      <c r="K15" s="2471"/>
      <c r="L15" s="2467"/>
    </row>
    <row r="16" spans="1:12" ht="18.649999999999999" customHeight="1" x14ac:dyDescent="0.25">
      <c r="A16" s="2439" t="s">
        <v>991</v>
      </c>
      <c r="B16" s="2440"/>
      <c r="C16" s="2441"/>
      <c r="D16" s="2442"/>
      <c r="E16" s="2442"/>
      <c r="F16" s="2443"/>
      <c r="G16" s="2483"/>
      <c r="H16" s="2442"/>
      <c r="I16" s="2442"/>
      <c r="J16" s="2444"/>
      <c r="K16" s="2445"/>
      <c r="L16" s="2442"/>
    </row>
    <row r="17" spans="1:12" ht="18.649999999999999" customHeight="1" x14ac:dyDescent="0.25">
      <c r="A17" s="2447" t="s">
        <v>314</v>
      </c>
      <c r="B17" s="2448"/>
      <c r="C17" s="2457"/>
      <c r="D17" s="2458"/>
      <c r="E17" s="2458"/>
      <c r="F17" s="2459"/>
      <c r="G17" s="2484"/>
      <c r="H17" s="2450"/>
      <c r="I17" s="2450"/>
      <c r="J17" s="2452"/>
      <c r="K17" s="2453"/>
      <c r="L17" s="2450"/>
    </row>
    <row r="18" spans="1:12" ht="18.649999999999999" customHeight="1" x14ac:dyDescent="0.25">
      <c r="A18" s="2455" t="s">
        <v>184</v>
      </c>
      <c r="B18" s="2456">
        <v>1094</v>
      </c>
      <c r="C18" s="2465">
        <v>792</v>
      </c>
      <c r="D18" s="2466">
        <v>1049</v>
      </c>
      <c r="E18" s="2467">
        <v>1054</v>
      </c>
      <c r="F18" s="2468">
        <v>1085</v>
      </c>
      <c r="G18" s="2463">
        <v>1169</v>
      </c>
      <c r="H18" s="2461">
        <v>1212</v>
      </c>
      <c r="I18" s="2461">
        <v>1178</v>
      </c>
      <c r="J18" s="2462">
        <v>1198</v>
      </c>
      <c r="K18" s="2463">
        <v>3980</v>
      </c>
      <c r="L18" s="2461">
        <v>4757</v>
      </c>
    </row>
    <row r="19" spans="1:12" ht="18.649999999999999" customHeight="1" x14ac:dyDescent="0.25">
      <c r="A19" s="2455" t="s">
        <v>988</v>
      </c>
      <c r="B19" s="2464">
        <v>20015</v>
      </c>
      <c r="C19" s="2465">
        <v>18881</v>
      </c>
      <c r="D19" s="2466">
        <v>18678</v>
      </c>
      <c r="E19" s="2467">
        <v>19077</v>
      </c>
      <c r="F19" s="2468">
        <v>18753</v>
      </c>
      <c r="G19" s="2469">
        <v>18757</v>
      </c>
      <c r="H19" s="2466">
        <v>18433</v>
      </c>
      <c r="I19" s="2466">
        <v>17848</v>
      </c>
      <c r="J19" s="2470">
        <v>17373</v>
      </c>
      <c r="K19" s="2471">
        <v>18846</v>
      </c>
      <c r="L19" s="2466">
        <v>18105</v>
      </c>
    </row>
    <row r="20" spans="1:12" ht="18.649999999999999" customHeight="1" x14ac:dyDescent="0.25">
      <c r="A20" s="2455" t="s">
        <v>989</v>
      </c>
      <c r="B20" s="2472">
        <v>0.217</v>
      </c>
      <c r="C20" s="2473">
        <v>0.16700000000000001</v>
      </c>
      <c r="D20" s="2474">
        <v>0.223</v>
      </c>
      <c r="E20" s="2474">
        <v>0.22700000000000001</v>
      </c>
      <c r="F20" s="2475">
        <v>0.23</v>
      </c>
      <c r="G20" s="2473">
        <v>0.247</v>
      </c>
      <c r="H20" s="2474">
        <v>0.26100000000000001</v>
      </c>
      <c r="I20" s="2474">
        <v>0.27100000000000002</v>
      </c>
      <c r="J20" s="2475">
        <v>0.27400000000000002</v>
      </c>
      <c r="K20" s="2473">
        <v>0.21099999999999999</v>
      </c>
      <c r="L20" s="2474">
        <v>0.26300000000000001</v>
      </c>
    </row>
    <row r="21" spans="1:12" ht="9" customHeight="1" x14ac:dyDescent="0.25">
      <c r="A21" s="2476"/>
      <c r="B21" s="2464"/>
      <c r="C21" s="2465"/>
      <c r="D21" s="2467"/>
      <c r="E21" s="2467"/>
      <c r="F21" s="2468"/>
      <c r="G21" s="2471"/>
      <c r="H21" s="2467"/>
      <c r="I21" s="2467"/>
      <c r="J21" s="2477"/>
      <c r="K21" s="2471"/>
      <c r="L21" s="2467"/>
    </row>
    <row r="22" spans="1:12" ht="18.649999999999999" customHeight="1" x14ac:dyDescent="0.25">
      <c r="A22" s="2478" t="s">
        <v>990</v>
      </c>
      <c r="B22" s="2464"/>
      <c r="C22" s="2465"/>
      <c r="D22" s="2467"/>
      <c r="E22" s="2467"/>
      <c r="F22" s="2468"/>
      <c r="G22" s="2471"/>
      <c r="H22" s="2467"/>
      <c r="I22" s="2467"/>
      <c r="J22" s="2477"/>
      <c r="K22" s="2471"/>
      <c r="L22" s="2467"/>
    </row>
    <row r="23" spans="1:12" ht="18.649999999999999" customHeight="1" x14ac:dyDescent="0.25">
      <c r="A23" s="2455" t="s">
        <v>184</v>
      </c>
      <c r="B23" s="2464">
        <v>1095</v>
      </c>
      <c r="C23" s="2465">
        <v>792</v>
      </c>
      <c r="D23" s="2466">
        <v>1050</v>
      </c>
      <c r="E23" s="2467">
        <v>1055</v>
      </c>
      <c r="F23" s="2468">
        <v>1086</v>
      </c>
      <c r="G23" s="2463">
        <v>1173</v>
      </c>
      <c r="H23" s="2461">
        <v>1216</v>
      </c>
      <c r="I23" s="2461">
        <v>1182</v>
      </c>
      <c r="J23" s="2462">
        <v>1202</v>
      </c>
      <c r="K23" s="2471">
        <v>3983</v>
      </c>
      <c r="L23" s="2461">
        <v>4773</v>
      </c>
    </row>
    <row r="24" spans="1:12" ht="18.649999999999999" customHeight="1" x14ac:dyDescent="0.25">
      <c r="A24" s="2455" t="s">
        <v>989</v>
      </c>
      <c r="B24" s="2472">
        <v>0.218</v>
      </c>
      <c r="C24" s="2473">
        <v>0.16700000000000001</v>
      </c>
      <c r="D24" s="2474">
        <v>0.223</v>
      </c>
      <c r="E24" s="2474">
        <v>0.22700000000000001</v>
      </c>
      <c r="F24" s="2475">
        <v>0.23</v>
      </c>
      <c r="G24" s="2473">
        <v>0.248</v>
      </c>
      <c r="H24" s="2474">
        <v>0.26200000000000001</v>
      </c>
      <c r="I24" s="2474">
        <v>0.27200000000000002</v>
      </c>
      <c r="J24" s="2475">
        <v>0.27500000000000002</v>
      </c>
      <c r="K24" s="2473">
        <v>0.21099999999999999</v>
      </c>
      <c r="L24" s="2474">
        <v>0.26400000000000001</v>
      </c>
    </row>
    <row r="25" spans="1:12" ht="9" customHeight="1" x14ac:dyDescent="0.25">
      <c r="A25" s="2482"/>
      <c r="B25" s="2464"/>
      <c r="C25" s="2465"/>
      <c r="D25" s="2467"/>
      <c r="E25" s="2467"/>
      <c r="F25" s="2468"/>
      <c r="G25" s="2471"/>
      <c r="H25" s="2467"/>
      <c r="I25" s="2467"/>
      <c r="J25" s="2477"/>
      <c r="K25" s="2471"/>
      <c r="L25" s="2467"/>
    </row>
    <row r="26" spans="1:12" ht="18.649999999999999" customHeight="1" x14ac:dyDescent="0.25">
      <c r="A26" s="2439" t="s">
        <v>992</v>
      </c>
      <c r="B26" s="2440"/>
      <c r="C26" s="2441"/>
      <c r="D26" s="2442"/>
      <c r="E26" s="2442"/>
      <c r="F26" s="2443"/>
      <c r="G26" s="2485"/>
      <c r="H26" s="2446"/>
      <c r="I26" s="2446"/>
      <c r="J26" s="2486"/>
      <c r="K26" s="2445"/>
      <c r="L26" s="2446"/>
    </row>
    <row r="27" spans="1:12" ht="18.649999999999999" customHeight="1" x14ac:dyDescent="0.25">
      <c r="A27" s="2447" t="s">
        <v>314</v>
      </c>
      <c r="B27" s="2448"/>
      <c r="C27" s="2449"/>
      <c r="D27" s="2450"/>
      <c r="E27" s="2450"/>
      <c r="F27" s="2451"/>
      <c r="G27" s="2487"/>
      <c r="H27" s="2450"/>
      <c r="I27" s="2450"/>
      <c r="J27" s="2452"/>
      <c r="K27" s="2453"/>
      <c r="L27" s="2450"/>
    </row>
    <row r="28" spans="1:12" ht="18.649999999999999" customHeight="1" x14ac:dyDescent="0.25">
      <c r="A28" s="2455" t="s">
        <v>184</v>
      </c>
      <c r="B28" s="2456">
        <v>745</v>
      </c>
      <c r="C28" s="2488">
        <v>548</v>
      </c>
      <c r="D28" s="2461">
        <v>619</v>
      </c>
      <c r="E28" s="2461">
        <v>635</v>
      </c>
      <c r="F28" s="2489">
        <v>643</v>
      </c>
      <c r="G28" s="2463">
        <v>642</v>
      </c>
      <c r="H28" s="2461">
        <v>625</v>
      </c>
      <c r="I28" s="2461">
        <v>603</v>
      </c>
      <c r="J28" s="2462">
        <v>542</v>
      </c>
      <c r="K28" s="2463">
        <v>2445</v>
      </c>
      <c r="L28" s="2461">
        <v>2412</v>
      </c>
    </row>
    <row r="29" spans="1:12" ht="18.649999999999999" customHeight="1" x14ac:dyDescent="0.25">
      <c r="A29" s="2455" t="s">
        <v>988</v>
      </c>
      <c r="B29" s="2464">
        <v>19398</v>
      </c>
      <c r="C29" s="2465">
        <v>17961</v>
      </c>
      <c r="D29" s="2467">
        <v>18493</v>
      </c>
      <c r="E29" s="2467">
        <v>19866</v>
      </c>
      <c r="F29" s="2468">
        <v>19302</v>
      </c>
      <c r="G29" s="2469">
        <v>19501</v>
      </c>
      <c r="H29" s="2466">
        <v>19085</v>
      </c>
      <c r="I29" s="2466">
        <v>18804</v>
      </c>
      <c r="J29" s="2470">
        <v>17569</v>
      </c>
      <c r="K29" s="2471">
        <v>18898</v>
      </c>
      <c r="L29" s="2466">
        <v>18739</v>
      </c>
    </row>
    <row r="30" spans="1:12" ht="18.649999999999999" customHeight="1" x14ac:dyDescent="0.25">
      <c r="A30" s="2455" t="s">
        <v>989</v>
      </c>
      <c r="B30" s="2472">
        <v>0.153</v>
      </c>
      <c r="C30" s="2490">
        <v>0.121</v>
      </c>
      <c r="D30" s="2474">
        <v>0.13300000000000001</v>
      </c>
      <c r="E30" s="2474">
        <v>0.13100000000000001</v>
      </c>
      <c r="F30" s="2491">
        <v>0.13200000000000001</v>
      </c>
      <c r="G30" s="2492">
        <v>0.13100000000000001</v>
      </c>
      <c r="H30" s="2474">
        <v>0.13</v>
      </c>
      <c r="I30" s="2474">
        <v>0.13200000000000001</v>
      </c>
      <c r="J30" s="2475">
        <v>0.122</v>
      </c>
      <c r="K30" s="2473">
        <v>0.129</v>
      </c>
      <c r="L30" s="2474">
        <v>0.129</v>
      </c>
    </row>
    <row r="31" spans="1:12" ht="9" customHeight="1" x14ac:dyDescent="0.25">
      <c r="A31" s="2476"/>
      <c r="B31" s="2464"/>
      <c r="C31" s="2465"/>
      <c r="D31" s="2467"/>
      <c r="E31" s="2467"/>
      <c r="F31" s="2468"/>
      <c r="G31" s="2471"/>
      <c r="H31" s="2467"/>
      <c r="I31" s="2467"/>
      <c r="J31" s="2477"/>
      <c r="K31" s="2471"/>
      <c r="L31" s="2467"/>
    </row>
    <row r="32" spans="1:12" ht="18.649999999999999" customHeight="1" x14ac:dyDescent="0.25">
      <c r="A32" s="2478" t="s">
        <v>990</v>
      </c>
      <c r="B32" s="2464"/>
      <c r="C32" s="2465"/>
      <c r="D32" s="2467"/>
      <c r="E32" s="2467"/>
      <c r="F32" s="2468"/>
      <c r="G32" s="2471"/>
      <c r="H32" s="2467"/>
      <c r="I32" s="2467"/>
      <c r="J32" s="2477"/>
      <c r="K32" s="2471"/>
      <c r="L32" s="2467"/>
    </row>
    <row r="33" spans="1:12" ht="18.649999999999999" customHeight="1" x14ac:dyDescent="0.25">
      <c r="A33" s="2455" t="s">
        <v>184</v>
      </c>
      <c r="B33" s="2464">
        <v>751</v>
      </c>
      <c r="C33" s="2465">
        <v>556</v>
      </c>
      <c r="D33" s="2467">
        <v>626</v>
      </c>
      <c r="E33" s="2467">
        <v>643</v>
      </c>
      <c r="F33" s="2468">
        <v>650</v>
      </c>
      <c r="G33" s="2463">
        <v>649</v>
      </c>
      <c r="H33" s="2461">
        <v>631</v>
      </c>
      <c r="I33" s="2461">
        <v>611</v>
      </c>
      <c r="J33" s="2462">
        <v>549</v>
      </c>
      <c r="K33" s="2471">
        <v>2475</v>
      </c>
      <c r="L33" s="2461">
        <v>2440</v>
      </c>
    </row>
    <row r="34" spans="1:12" ht="18.649999999999999" customHeight="1" x14ac:dyDescent="0.25">
      <c r="A34" s="2455" t="s">
        <v>989</v>
      </c>
      <c r="B34" s="2472">
        <v>0.154</v>
      </c>
      <c r="C34" s="2490">
        <v>0.123</v>
      </c>
      <c r="D34" s="2474">
        <v>0.13400000000000001</v>
      </c>
      <c r="E34" s="2474">
        <v>0.13300000000000001</v>
      </c>
      <c r="F34" s="2491">
        <v>0.13400000000000001</v>
      </c>
      <c r="G34" s="2492">
        <v>0.13200000000000001</v>
      </c>
      <c r="H34" s="2474">
        <v>0.13100000000000001</v>
      </c>
      <c r="I34" s="2474">
        <v>0.13300000000000001</v>
      </c>
      <c r="J34" s="2475">
        <v>0.124</v>
      </c>
      <c r="K34" s="2473">
        <v>0.13100000000000001</v>
      </c>
      <c r="L34" s="2474">
        <v>0.13</v>
      </c>
    </row>
    <row r="35" spans="1:12" ht="9" customHeight="1" x14ac:dyDescent="0.25">
      <c r="A35" s="2482"/>
      <c r="B35" s="2464"/>
      <c r="C35" s="2465"/>
      <c r="D35" s="2467"/>
      <c r="E35" s="2467"/>
      <c r="F35" s="2468"/>
      <c r="G35" s="2471"/>
      <c r="H35" s="2467"/>
      <c r="I35" s="2467"/>
      <c r="J35" s="2477"/>
      <c r="K35" s="2471"/>
      <c r="L35" s="2467"/>
    </row>
    <row r="36" spans="1:12" ht="18.649999999999999" customHeight="1" x14ac:dyDescent="0.25">
      <c r="A36" s="2439" t="s">
        <v>993</v>
      </c>
      <c r="B36" s="2440"/>
      <c r="C36" s="2441"/>
      <c r="D36" s="2442"/>
      <c r="E36" s="2442"/>
      <c r="F36" s="2443"/>
      <c r="G36" s="2485"/>
      <c r="H36" s="2446"/>
      <c r="I36" s="2446"/>
      <c r="J36" s="2486"/>
      <c r="K36" s="2445"/>
      <c r="L36" s="2446"/>
    </row>
    <row r="37" spans="1:12" ht="18.649999999999999" customHeight="1" x14ac:dyDescent="0.25">
      <c r="A37" s="2447" t="s">
        <v>314</v>
      </c>
      <c r="B37" s="2448"/>
      <c r="C37" s="2449"/>
      <c r="D37" s="2450"/>
      <c r="E37" s="2450"/>
      <c r="F37" s="2451"/>
      <c r="G37" s="2487"/>
      <c r="H37" s="2450"/>
      <c r="I37" s="2450"/>
      <c r="J37" s="2452"/>
      <c r="K37" s="2453"/>
      <c r="L37" s="2450"/>
    </row>
    <row r="38" spans="1:12" ht="18.649999999999999" customHeight="1" x14ac:dyDescent="0.25">
      <c r="A38" s="2455" t="s">
        <v>184</v>
      </c>
      <c r="B38" s="2456">
        <v>368</v>
      </c>
      <c r="C38" s="2488">
        <v>326</v>
      </c>
      <c r="D38" s="2461">
        <v>365</v>
      </c>
      <c r="E38" s="2461">
        <v>352</v>
      </c>
      <c r="F38" s="2489">
        <v>385</v>
      </c>
      <c r="G38" s="2463">
        <v>361</v>
      </c>
      <c r="H38" s="2461">
        <v>375</v>
      </c>
      <c r="I38" s="2461">
        <v>407</v>
      </c>
      <c r="J38" s="2462">
        <v>410</v>
      </c>
      <c r="K38" s="2463">
        <v>1428</v>
      </c>
      <c r="L38" s="2461">
        <v>1553</v>
      </c>
    </row>
    <row r="39" spans="1:12" ht="18.649999999999999" customHeight="1" x14ac:dyDescent="0.25">
      <c r="A39" s="2455" t="s">
        <v>988</v>
      </c>
      <c r="B39" s="2464">
        <v>10193</v>
      </c>
      <c r="C39" s="2465">
        <v>9797</v>
      </c>
      <c r="D39" s="2467">
        <v>9743</v>
      </c>
      <c r="E39" s="2467">
        <v>9732</v>
      </c>
      <c r="F39" s="2468">
        <v>9835</v>
      </c>
      <c r="G39" s="2469">
        <v>9701</v>
      </c>
      <c r="H39" s="2466">
        <v>9631</v>
      </c>
      <c r="I39" s="2466">
        <v>9529</v>
      </c>
      <c r="J39" s="2470">
        <v>9443</v>
      </c>
      <c r="K39" s="2471">
        <v>9777</v>
      </c>
      <c r="L39" s="2466">
        <v>9576</v>
      </c>
    </row>
    <row r="40" spans="1:12" ht="18.649999999999999" customHeight="1" x14ac:dyDescent="0.25">
      <c r="A40" s="2455" t="s">
        <v>989</v>
      </c>
      <c r="B40" s="2472">
        <v>0.14299999999999999</v>
      </c>
      <c r="C40" s="2490">
        <v>0.13200000000000001</v>
      </c>
      <c r="D40" s="2474">
        <v>0.14899999999999999</v>
      </c>
      <c r="E40" s="2474">
        <v>0.14799999999999999</v>
      </c>
      <c r="F40" s="2491">
        <v>0.155</v>
      </c>
      <c r="G40" s="2492">
        <v>0.14799999999999999</v>
      </c>
      <c r="H40" s="2474">
        <v>0.155</v>
      </c>
      <c r="I40" s="2474">
        <v>0.17499999999999999</v>
      </c>
      <c r="J40" s="2475">
        <v>0.17199999999999999</v>
      </c>
      <c r="K40" s="2473">
        <v>0.14599999999999999</v>
      </c>
      <c r="L40" s="2474">
        <v>0.16200000000000001</v>
      </c>
    </row>
    <row r="41" spans="1:12" ht="9" customHeight="1" x14ac:dyDescent="0.25">
      <c r="A41" s="2476"/>
      <c r="B41" s="2464"/>
      <c r="C41" s="2465"/>
      <c r="D41" s="2467"/>
      <c r="E41" s="2467"/>
      <c r="F41" s="2468"/>
      <c r="G41" s="2471"/>
      <c r="H41" s="2467"/>
      <c r="I41" s="2467"/>
      <c r="J41" s="2477"/>
      <c r="K41" s="2471"/>
      <c r="L41" s="2467"/>
    </row>
    <row r="42" spans="1:12" ht="18.649999999999999" customHeight="1" x14ac:dyDescent="0.25">
      <c r="A42" s="2478" t="s">
        <v>990</v>
      </c>
      <c r="B42" s="2464"/>
      <c r="C42" s="2465"/>
      <c r="D42" s="2467"/>
      <c r="E42" s="2467"/>
      <c r="F42" s="2468"/>
      <c r="G42" s="2471"/>
      <c r="H42" s="2467"/>
      <c r="I42" s="2467"/>
      <c r="J42" s="2477"/>
      <c r="K42" s="2471"/>
      <c r="L42" s="2467"/>
    </row>
    <row r="43" spans="1:12" ht="18.649999999999999" customHeight="1" x14ac:dyDescent="0.25">
      <c r="A43" s="2455" t="s">
        <v>184</v>
      </c>
      <c r="B43" s="2464">
        <v>374</v>
      </c>
      <c r="C43" s="2488">
        <v>332</v>
      </c>
      <c r="D43" s="2461">
        <v>372</v>
      </c>
      <c r="E43" s="2461">
        <v>358</v>
      </c>
      <c r="F43" s="2489">
        <v>392</v>
      </c>
      <c r="G43" s="2463">
        <v>368</v>
      </c>
      <c r="H43" s="2461">
        <v>382</v>
      </c>
      <c r="I43" s="2461">
        <v>413</v>
      </c>
      <c r="J43" s="2462">
        <v>417</v>
      </c>
      <c r="K43" s="2471">
        <v>1454</v>
      </c>
      <c r="L43" s="2461">
        <v>1580</v>
      </c>
    </row>
    <row r="44" spans="1:12" ht="18.649999999999999" customHeight="1" x14ac:dyDescent="0.25">
      <c r="A44" s="2455" t="s">
        <v>989</v>
      </c>
      <c r="B44" s="2472">
        <v>0.14599999999999999</v>
      </c>
      <c r="C44" s="2490">
        <v>0.13500000000000001</v>
      </c>
      <c r="D44" s="2474">
        <v>0.152</v>
      </c>
      <c r="E44" s="2474">
        <v>0.151</v>
      </c>
      <c r="F44" s="2491">
        <v>0.158</v>
      </c>
      <c r="G44" s="2492">
        <v>0.15</v>
      </c>
      <c r="H44" s="2474">
        <v>0.157</v>
      </c>
      <c r="I44" s="2474">
        <v>0.17799999999999999</v>
      </c>
      <c r="J44" s="2475">
        <v>0.17499999999999999</v>
      </c>
      <c r="K44" s="2473">
        <v>0.14899999999999999</v>
      </c>
      <c r="L44" s="2474">
        <v>0.16500000000000001</v>
      </c>
    </row>
    <row r="45" spans="1:12" ht="9" customHeight="1" x14ac:dyDescent="0.25">
      <c r="A45" s="2482"/>
      <c r="B45" s="2464"/>
      <c r="C45" s="2465"/>
      <c r="D45" s="2467"/>
      <c r="E45" s="2467"/>
      <c r="F45" s="2468"/>
      <c r="G45" s="2471"/>
      <c r="H45" s="2467"/>
      <c r="I45" s="2467"/>
      <c r="J45" s="2477"/>
      <c r="K45" s="2471"/>
      <c r="L45" s="2467"/>
    </row>
    <row r="46" spans="1:12" ht="18.649999999999999" customHeight="1" x14ac:dyDescent="0.25">
      <c r="A46" s="2439" t="s">
        <v>885</v>
      </c>
      <c r="B46" s="2440"/>
      <c r="C46" s="2441"/>
      <c r="D46" s="2442"/>
      <c r="E46" s="2442"/>
      <c r="F46" s="2443"/>
      <c r="G46" s="2485"/>
      <c r="H46" s="2446"/>
      <c r="I46" s="2446"/>
      <c r="J46" s="2486"/>
      <c r="K46" s="2445"/>
      <c r="L46" s="2446"/>
    </row>
    <row r="47" spans="1:12" ht="18.649999999999999" customHeight="1" x14ac:dyDescent="0.25">
      <c r="A47" s="2447" t="s">
        <v>314</v>
      </c>
      <c r="B47" s="2448"/>
      <c r="C47" s="2449"/>
      <c r="D47" s="2450"/>
      <c r="E47" s="2450"/>
      <c r="F47" s="2451"/>
      <c r="G47" s="2487"/>
      <c r="H47" s="2450"/>
      <c r="I47" s="2450"/>
      <c r="J47" s="2452"/>
      <c r="K47" s="2453"/>
      <c r="L47" s="2450"/>
    </row>
    <row r="48" spans="1:12" ht="18.649999999999999" customHeight="1" x14ac:dyDescent="0.25">
      <c r="A48" s="2455" t="s">
        <v>184</v>
      </c>
      <c r="B48" s="2456">
        <v>438</v>
      </c>
      <c r="C48" s="2488">
        <v>414</v>
      </c>
      <c r="D48" s="2461">
        <v>433</v>
      </c>
      <c r="E48" s="2461">
        <v>400</v>
      </c>
      <c r="F48" s="2489">
        <v>518</v>
      </c>
      <c r="G48" s="2463">
        <v>484</v>
      </c>
      <c r="H48" s="2461">
        <v>377</v>
      </c>
      <c r="I48" s="2461">
        <v>487</v>
      </c>
      <c r="J48" s="2462">
        <v>559</v>
      </c>
      <c r="K48" s="2463">
        <v>1765</v>
      </c>
      <c r="L48" s="2461">
        <v>1907</v>
      </c>
    </row>
    <row r="49" spans="1:12" ht="18.649999999999999" customHeight="1" x14ac:dyDescent="0.25">
      <c r="A49" s="2455" t="s">
        <v>988</v>
      </c>
      <c r="B49" s="2464">
        <v>15734</v>
      </c>
      <c r="C49" s="2465">
        <v>13287</v>
      </c>
      <c r="D49" s="2467">
        <v>13310</v>
      </c>
      <c r="E49" s="2467">
        <v>15587</v>
      </c>
      <c r="F49" s="2468">
        <v>15535</v>
      </c>
      <c r="G49" s="2469">
        <v>14260</v>
      </c>
      <c r="H49" s="2466">
        <v>13488</v>
      </c>
      <c r="I49" s="2466">
        <v>12832</v>
      </c>
      <c r="J49" s="2470">
        <v>12717</v>
      </c>
      <c r="K49" s="2471">
        <v>14420</v>
      </c>
      <c r="L49" s="2466">
        <v>13328</v>
      </c>
    </row>
    <row r="50" spans="1:12" ht="18.649999999999999" customHeight="1" x14ac:dyDescent="0.25">
      <c r="A50" s="2493" t="s">
        <v>989</v>
      </c>
      <c r="B50" s="2494">
        <v>0.111</v>
      </c>
      <c r="C50" s="2495">
        <v>0.124</v>
      </c>
      <c r="D50" s="2496">
        <v>0.129</v>
      </c>
      <c r="E50" s="2496">
        <v>0.105</v>
      </c>
      <c r="F50" s="2497">
        <v>0.13200000000000001</v>
      </c>
      <c r="G50" s="2498">
        <v>0.13400000000000001</v>
      </c>
      <c r="H50" s="2496">
        <v>0.111</v>
      </c>
      <c r="I50" s="2496">
        <v>0.156</v>
      </c>
      <c r="J50" s="2499">
        <v>0.17399999999999999</v>
      </c>
      <c r="K50" s="2495">
        <v>0.122</v>
      </c>
      <c r="L50" s="2496">
        <v>0.14299999999999999</v>
      </c>
    </row>
  </sheetData>
  <mergeCells count="5">
    <mergeCell ref="A2:L2"/>
    <mergeCell ref="A3:D3"/>
    <mergeCell ref="C4:F4"/>
    <mergeCell ref="G4:J4"/>
    <mergeCell ref="K4:L4"/>
  </mergeCells>
  <hyperlinks>
    <hyperlink ref="A1" location="ToC!A2" display="Back to Table of Contents" xr:uid="{371D5FA6-A368-4C08-8780-8DDB54585885}"/>
  </hyperlinks>
  <pageMargins left="0.5" right="0.5" top="0.5" bottom="0.5" header="0.25" footer="0.25"/>
  <pageSetup scale="46" orientation="landscape" r:id="rId1"/>
  <headerFooter>
    <oddFooter>&amp;L&amp;G&amp;C&amp;"Scotia,Regular"&amp;9Supplementary Financial Information (SFI)&amp;R31&amp;"Scotia,Regular"&amp;7</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3C8D-B2D6-4F41-B185-BDDA3EEDA5AF}">
  <sheetPr>
    <pageSetUpPr fitToPage="1"/>
  </sheetPr>
  <dimension ref="A1:L47"/>
  <sheetViews>
    <sheetView showGridLines="0" topLeftCell="A31" zoomScaleNormal="100" workbookViewId="0">
      <selection activeCell="A2" sqref="A2:L2"/>
    </sheetView>
  </sheetViews>
  <sheetFormatPr defaultRowHeight="12.5" x14ac:dyDescent="0.25"/>
  <cols>
    <col min="1" max="1" width="70.81640625" style="22" customWidth="1"/>
    <col min="2" max="12" width="15.54296875" style="22" customWidth="1"/>
    <col min="13" max="16384" width="8.7265625" style="22"/>
  </cols>
  <sheetData>
    <row r="1" spans="1:12" ht="20" customHeight="1" x14ac:dyDescent="0.25">
      <c r="A1" s="21" t="s">
        <v>13</v>
      </c>
    </row>
    <row r="2" spans="1:12" ht="25" customHeight="1" x14ac:dyDescent="0.25">
      <c r="A2" s="2819" t="s">
        <v>938</v>
      </c>
      <c r="B2" s="2819" t="s">
        <v>15</v>
      </c>
      <c r="C2" s="2819" t="s">
        <v>15</v>
      </c>
      <c r="D2" s="2819" t="s">
        <v>15</v>
      </c>
      <c r="E2" s="2819" t="s">
        <v>15</v>
      </c>
      <c r="F2" s="2819" t="s">
        <v>15</v>
      </c>
      <c r="G2" s="2819" t="s">
        <v>15</v>
      </c>
      <c r="H2" s="2819" t="s">
        <v>15</v>
      </c>
      <c r="I2" s="2819" t="s">
        <v>15</v>
      </c>
      <c r="J2" s="2819" t="s">
        <v>15</v>
      </c>
      <c r="K2" s="2819" t="s">
        <v>15</v>
      </c>
      <c r="L2" s="2819" t="s">
        <v>15</v>
      </c>
    </row>
    <row r="3" spans="1:12" ht="19" customHeight="1" x14ac:dyDescent="0.25">
      <c r="A3" s="2820" t="s">
        <v>994</v>
      </c>
      <c r="B3" s="2821" t="s">
        <v>15</v>
      </c>
      <c r="C3" s="2820" t="s">
        <v>15</v>
      </c>
      <c r="D3" s="2820" t="s">
        <v>15</v>
      </c>
      <c r="E3" s="2820" t="s">
        <v>15</v>
      </c>
      <c r="F3" s="2820" t="s">
        <v>15</v>
      </c>
      <c r="G3" s="2820" t="s">
        <v>15</v>
      </c>
      <c r="H3" s="2820" t="s">
        <v>15</v>
      </c>
      <c r="I3" s="2820" t="s">
        <v>15</v>
      </c>
      <c r="J3" s="2820" t="s">
        <v>15</v>
      </c>
      <c r="K3" s="2820" t="s">
        <v>15</v>
      </c>
      <c r="L3" s="2820" t="s">
        <v>15</v>
      </c>
    </row>
    <row r="4" spans="1:12" ht="18.649999999999999" customHeight="1" x14ac:dyDescent="0.25">
      <c r="A4" s="2500"/>
      <c r="B4" s="2501" t="s">
        <v>986</v>
      </c>
      <c r="C4" s="2822">
        <v>2023</v>
      </c>
      <c r="D4" s="2823" t="s">
        <v>15</v>
      </c>
      <c r="E4" s="2823" t="s">
        <v>15</v>
      </c>
      <c r="F4" s="2824" t="s">
        <v>15</v>
      </c>
      <c r="G4" s="2822">
        <v>2022</v>
      </c>
      <c r="H4" s="2823" t="s">
        <v>15</v>
      </c>
      <c r="I4" s="2823" t="s">
        <v>15</v>
      </c>
      <c r="J4" s="2825" t="s">
        <v>15</v>
      </c>
      <c r="K4" s="2826" t="s">
        <v>175</v>
      </c>
      <c r="L4" s="2823" t="s">
        <v>15</v>
      </c>
    </row>
    <row r="5" spans="1:12" ht="18.649999999999999" customHeight="1" x14ac:dyDescent="0.25">
      <c r="A5" s="2502" t="s">
        <v>553</v>
      </c>
      <c r="B5" s="2503" t="s">
        <v>177</v>
      </c>
      <c r="C5" s="2504" t="s">
        <v>178</v>
      </c>
      <c r="D5" s="2505" t="s">
        <v>179</v>
      </c>
      <c r="E5" s="2505" t="s">
        <v>180</v>
      </c>
      <c r="F5" s="2506" t="s">
        <v>181</v>
      </c>
      <c r="G5" s="2507" t="s">
        <v>178</v>
      </c>
      <c r="H5" s="2505" t="s">
        <v>179</v>
      </c>
      <c r="I5" s="2505" t="s">
        <v>180</v>
      </c>
      <c r="J5" s="2508" t="s">
        <v>181</v>
      </c>
      <c r="K5" s="2509">
        <v>2023</v>
      </c>
      <c r="L5" s="2510">
        <v>2022</v>
      </c>
    </row>
    <row r="6" spans="1:12" ht="18.649999999999999" customHeight="1" x14ac:dyDescent="0.25">
      <c r="A6" s="2439" t="s">
        <v>987</v>
      </c>
      <c r="B6" s="2440"/>
      <c r="C6" s="2511"/>
      <c r="D6" s="2442"/>
      <c r="E6" s="2442"/>
      <c r="F6" s="2443"/>
      <c r="G6" s="2445"/>
      <c r="H6" s="2446"/>
      <c r="I6" s="2446"/>
      <c r="J6" s="2512"/>
      <c r="K6" s="2445"/>
      <c r="L6" s="2446"/>
    </row>
    <row r="7" spans="1:12" ht="18.649999999999999" customHeight="1" x14ac:dyDescent="0.25">
      <c r="A7" s="2447" t="s">
        <v>995</v>
      </c>
      <c r="B7" s="2448">
        <v>1423337</v>
      </c>
      <c r="C7" s="2487">
        <v>1410124</v>
      </c>
      <c r="D7" s="2450">
        <v>1401783</v>
      </c>
      <c r="E7" s="2450">
        <v>1390729</v>
      </c>
      <c r="F7" s="2451">
        <v>1380216</v>
      </c>
      <c r="G7" s="2487">
        <v>1332897</v>
      </c>
      <c r="H7" s="2450">
        <v>1295165</v>
      </c>
      <c r="I7" s="2450">
        <v>1264193</v>
      </c>
      <c r="J7" s="2451">
        <v>1238616</v>
      </c>
      <c r="K7" s="2487">
        <v>1396092</v>
      </c>
      <c r="L7" s="2454">
        <v>1281708</v>
      </c>
    </row>
    <row r="8" spans="1:12" ht="18.649999999999999" customHeight="1" x14ac:dyDescent="0.25">
      <c r="A8" s="2513" t="s">
        <v>996</v>
      </c>
      <c r="B8" s="2456">
        <v>110932</v>
      </c>
      <c r="C8" s="2514">
        <v>116453</v>
      </c>
      <c r="D8" s="2515">
        <v>109411</v>
      </c>
      <c r="E8" s="2515">
        <v>111531</v>
      </c>
      <c r="F8" s="2516">
        <v>118673</v>
      </c>
      <c r="G8" s="2514">
        <v>126213</v>
      </c>
      <c r="H8" s="2515">
        <v>111324</v>
      </c>
      <c r="I8" s="2515">
        <v>102901</v>
      </c>
      <c r="J8" s="2516">
        <v>94165</v>
      </c>
      <c r="K8" s="2514">
        <v>114375</v>
      </c>
      <c r="L8" s="2515">
        <v>107536</v>
      </c>
    </row>
    <row r="9" spans="1:12" ht="18.649999999999999" customHeight="1" x14ac:dyDescent="0.25">
      <c r="A9" s="2513" t="s">
        <v>997</v>
      </c>
      <c r="B9" s="2464">
        <v>1312405</v>
      </c>
      <c r="C9" s="2517">
        <v>1293671</v>
      </c>
      <c r="D9" s="2518">
        <v>1292372</v>
      </c>
      <c r="E9" s="2518">
        <v>1279198</v>
      </c>
      <c r="F9" s="2519">
        <v>1261543</v>
      </c>
      <c r="G9" s="2517">
        <v>1206684</v>
      </c>
      <c r="H9" s="2518">
        <v>1183841</v>
      </c>
      <c r="I9" s="2518">
        <v>1161292</v>
      </c>
      <c r="J9" s="2519">
        <v>1144451</v>
      </c>
      <c r="K9" s="2517">
        <v>1281717</v>
      </c>
      <c r="L9" s="2518">
        <v>1174172</v>
      </c>
    </row>
    <row r="10" spans="1:12" ht="18.649999999999999" customHeight="1" x14ac:dyDescent="0.25">
      <c r="A10" s="2513" t="s">
        <v>998</v>
      </c>
      <c r="B10" s="2464"/>
      <c r="C10" s="2517"/>
      <c r="D10" s="2518"/>
      <c r="E10" s="2518"/>
      <c r="F10" s="2519"/>
      <c r="G10" s="2517"/>
      <c r="H10" s="2518"/>
      <c r="I10" s="2518"/>
      <c r="J10" s="2519"/>
      <c r="K10" s="2517"/>
      <c r="L10" s="2518"/>
    </row>
    <row r="11" spans="1:12" ht="18.649999999999999" customHeight="1" x14ac:dyDescent="0.25">
      <c r="A11" s="2520" t="s">
        <v>433</v>
      </c>
      <c r="B11" s="2464">
        <v>142014</v>
      </c>
      <c r="C11" s="2517">
        <v>126217</v>
      </c>
      <c r="D11" s="2518">
        <v>124939</v>
      </c>
      <c r="E11" s="2518">
        <v>115611</v>
      </c>
      <c r="F11" s="2519">
        <v>119974</v>
      </c>
      <c r="G11" s="2517">
        <v>117807</v>
      </c>
      <c r="H11" s="2518">
        <v>128890</v>
      </c>
      <c r="I11" s="2518">
        <v>144501</v>
      </c>
      <c r="J11" s="2519">
        <v>162885</v>
      </c>
      <c r="K11" s="2517">
        <v>121735</v>
      </c>
      <c r="L11" s="2518">
        <v>138390</v>
      </c>
    </row>
    <row r="12" spans="1:12" ht="14.5" customHeight="1" x14ac:dyDescent="0.25">
      <c r="A12" s="2520" t="s">
        <v>609</v>
      </c>
      <c r="B12" s="2464">
        <v>194807.45945341175</v>
      </c>
      <c r="C12" s="2517">
        <v>196039</v>
      </c>
      <c r="D12" s="2518">
        <v>191030</v>
      </c>
      <c r="E12" s="2518">
        <v>189757</v>
      </c>
      <c r="F12" s="2519">
        <v>174942</v>
      </c>
      <c r="G12" s="2517">
        <v>157437.74416260392</v>
      </c>
      <c r="H12" s="2518">
        <v>146002</v>
      </c>
      <c r="I12" s="2518">
        <v>127255</v>
      </c>
      <c r="J12" s="2519">
        <v>131102</v>
      </c>
      <c r="K12" s="2517">
        <v>187927</v>
      </c>
      <c r="L12" s="2518">
        <v>140557.09041143191</v>
      </c>
    </row>
    <row r="13" spans="1:12" ht="18.649999999999999" customHeight="1" x14ac:dyDescent="0.25">
      <c r="A13" s="2520" t="s">
        <v>999</v>
      </c>
      <c r="B13" s="2464">
        <v>72504</v>
      </c>
      <c r="C13" s="2517">
        <v>75526</v>
      </c>
      <c r="D13" s="2518">
        <v>75717</v>
      </c>
      <c r="E13" s="2518">
        <v>73073</v>
      </c>
      <c r="F13" s="2519">
        <v>70779</v>
      </c>
      <c r="G13" s="2517">
        <v>69343</v>
      </c>
      <c r="H13" s="2518">
        <v>62710</v>
      </c>
      <c r="I13" s="2518">
        <v>59618</v>
      </c>
      <c r="J13" s="2519">
        <v>58030</v>
      </c>
      <c r="K13" s="2517">
        <v>73780</v>
      </c>
      <c r="L13" s="2518">
        <v>62531</v>
      </c>
    </row>
    <row r="14" spans="1:12" ht="18.649999999999999" customHeight="1" x14ac:dyDescent="0.25">
      <c r="A14" s="2521" t="s">
        <v>1000</v>
      </c>
      <c r="B14" s="2464">
        <v>903080</v>
      </c>
      <c r="C14" s="2517">
        <v>895889</v>
      </c>
      <c r="D14" s="2518">
        <v>900686</v>
      </c>
      <c r="E14" s="2518">
        <v>900757</v>
      </c>
      <c r="F14" s="2519">
        <v>895848</v>
      </c>
      <c r="G14" s="2517">
        <v>862096</v>
      </c>
      <c r="H14" s="2518">
        <v>846239</v>
      </c>
      <c r="I14" s="2518">
        <v>829918</v>
      </c>
      <c r="J14" s="2519">
        <v>792434</v>
      </c>
      <c r="K14" s="2517">
        <v>898275</v>
      </c>
      <c r="L14" s="2518">
        <v>832694</v>
      </c>
    </row>
    <row r="15" spans="1:12" ht="18.649999999999999" customHeight="1" x14ac:dyDescent="0.25">
      <c r="A15" s="2521" t="s">
        <v>1001</v>
      </c>
      <c r="B15" s="2464">
        <v>4773</v>
      </c>
      <c r="C15" s="2517">
        <v>4666</v>
      </c>
      <c r="D15" s="2518">
        <v>4573</v>
      </c>
      <c r="E15" s="2518">
        <v>4460</v>
      </c>
      <c r="F15" s="2519">
        <v>4563</v>
      </c>
      <c r="G15" s="2517">
        <v>4622</v>
      </c>
      <c r="H15" s="2518">
        <v>4676</v>
      </c>
      <c r="I15" s="2518">
        <v>4473</v>
      </c>
      <c r="J15" s="2519">
        <v>4344</v>
      </c>
      <c r="K15" s="2517">
        <v>18262</v>
      </c>
      <c r="L15" s="2518">
        <v>18115</v>
      </c>
    </row>
    <row r="16" spans="1:12" ht="18.649999999999999" customHeight="1" x14ac:dyDescent="0.25">
      <c r="A16" s="2522" t="s">
        <v>1002</v>
      </c>
      <c r="B16" s="2464">
        <v>-198</v>
      </c>
      <c r="C16" s="2517">
        <v>-197</v>
      </c>
      <c r="D16" s="2518">
        <v>-192</v>
      </c>
      <c r="E16" s="2518">
        <v>-204</v>
      </c>
      <c r="F16" s="2519">
        <v>-205</v>
      </c>
      <c r="G16" s="2517">
        <v>-122</v>
      </c>
      <c r="H16" s="2518">
        <v>-53</v>
      </c>
      <c r="I16" s="2518">
        <v>-33</v>
      </c>
      <c r="J16" s="2519">
        <v>23</v>
      </c>
      <c r="K16" s="2517">
        <v>-798</v>
      </c>
      <c r="L16" s="2518">
        <v>-185</v>
      </c>
    </row>
    <row r="17" spans="1:12" ht="18.649999999999999" customHeight="1" x14ac:dyDescent="0.25">
      <c r="A17" s="2521" t="s">
        <v>1003</v>
      </c>
      <c r="B17" s="2464">
        <v>4971</v>
      </c>
      <c r="C17" s="2517">
        <v>4863</v>
      </c>
      <c r="D17" s="2518">
        <v>4765</v>
      </c>
      <c r="E17" s="2518">
        <v>4664</v>
      </c>
      <c r="F17" s="2519">
        <v>4768</v>
      </c>
      <c r="G17" s="2517">
        <v>4744</v>
      </c>
      <c r="H17" s="2518">
        <v>4729</v>
      </c>
      <c r="I17" s="2518">
        <v>4506</v>
      </c>
      <c r="J17" s="2519">
        <v>4321</v>
      </c>
      <c r="K17" s="2517">
        <v>19060</v>
      </c>
      <c r="L17" s="2518">
        <v>18300</v>
      </c>
    </row>
    <row r="18" spans="1:12" ht="18.649999999999999" customHeight="1" x14ac:dyDescent="0.25">
      <c r="A18" s="2521" t="s">
        <v>1004</v>
      </c>
      <c r="B18" s="2523">
        <v>2.19</v>
      </c>
      <c r="C18" s="2524">
        <v>2.15</v>
      </c>
      <c r="D18" s="2525">
        <v>2.1</v>
      </c>
      <c r="E18" s="2525">
        <v>2.12</v>
      </c>
      <c r="F18" s="2526">
        <v>2.11</v>
      </c>
      <c r="G18" s="2524">
        <v>2.1800000000000002</v>
      </c>
      <c r="H18" s="2525">
        <v>2.2200000000000002</v>
      </c>
      <c r="I18" s="2525">
        <v>2.23</v>
      </c>
      <c r="J18" s="2526">
        <v>2.16</v>
      </c>
      <c r="K18" s="2524">
        <v>2.12</v>
      </c>
      <c r="L18" s="2527">
        <v>2.2000000000000002</v>
      </c>
    </row>
    <row r="19" spans="1:12" ht="9" customHeight="1" x14ac:dyDescent="0.25">
      <c r="A19" s="2520"/>
      <c r="B19" s="2464"/>
      <c r="C19" s="2517"/>
      <c r="D19" s="2518"/>
      <c r="E19" s="2518"/>
      <c r="F19" s="2528"/>
      <c r="G19" s="2517"/>
      <c r="H19" s="2518"/>
      <c r="I19" s="2518"/>
      <c r="J19" s="2519"/>
      <c r="K19" s="2529"/>
      <c r="L19" s="2518"/>
    </row>
    <row r="20" spans="1:12" ht="18.649999999999999" customHeight="1" x14ac:dyDescent="0.25">
      <c r="A20" s="2439" t="s">
        <v>991</v>
      </c>
      <c r="B20" s="2440"/>
      <c r="C20" s="2511"/>
      <c r="D20" s="2442"/>
      <c r="E20" s="2442"/>
      <c r="F20" s="2443"/>
      <c r="G20" s="2445"/>
      <c r="H20" s="2446"/>
      <c r="I20" s="2446"/>
      <c r="J20" s="2512"/>
      <c r="K20" s="2445"/>
      <c r="L20" s="2446"/>
    </row>
    <row r="21" spans="1:12" ht="18.649999999999999" customHeight="1" x14ac:dyDescent="0.25">
      <c r="A21" s="2447" t="s">
        <v>995</v>
      </c>
      <c r="B21" s="2448">
        <v>444856</v>
      </c>
      <c r="C21" s="2487">
        <v>447390</v>
      </c>
      <c r="D21" s="2450">
        <v>450192</v>
      </c>
      <c r="E21" s="2450">
        <v>450634</v>
      </c>
      <c r="F21" s="2451">
        <v>450040</v>
      </c>
      <c r="G21" s="2514">
        <v>445670</v>
      </c>
      <c r="H21" s="2450">
        <v>437269</v>
      </c>
      <c r="I21" s="2450">
        <v>423218</v>
      </c>
      <c r="J21" s="2451">
        <v>411748</v>
      </c>
      <c r="K21" s="2487">
        <v>449555</v>
      </c>
      <c r="L21" s="2454">
        <v>429528</v>
      </c>
    </row>
    <row r="22" spans="1:12" ht="18.649999999999999" customHeight="1" x14ac:dyDescent="0.25">
      <c r="A22" s="2513" t="s">
        <v>996</v>
      </c>
      <c r="B22" s="2456">
        <v>4312</v>
      </c>
      <c r="C22" s="2514">
        <v>4080</v>
      </c>
      <c r="D22" s="2515">
        <v>4066</v>
      </c>
      <c r="E22" s="2515">
        <v>3957</v>
      </c>
      <c r="F22" s="2516">
        <v>4035</v>
      </c>
      <c r="G22" s="2517">
        <v>4112</v>
      </c>
      <c r="H22" s="2515">
        <v>4089</v>
      </c>
      <c r="I22" s="2515">
        <v>4035</v>
      </c>
      <c r="J22" s="2516">
        <v>4129</v>
      </c>
      <c r="K22" s="2514">
        <v>4035</v>
      </c>
      <c r="L22" s="2515">
        <v>4092</v>
      </c>
    </row>
    <row r="23" spans="1:12" ht="18.649999999999999" customHeight="1" x14ac:dyDescent="0.25">
      <c r="A23" s="2513" t="s">
        <v>997</v>
      </c>
      <c r="B23" s="2464">
        <v>440544</v>
      </c>
      <c r="C23" s="2517">
        <v>443310</v>
      </c>
      <c r="D23" s="2518">
        <v>446126</v>
      </c>
      <c r="E23" s="2518">
        <v>446677</v>
      </c>
      <c r="F23" s="2519">
        <v>446005</v>
      </c>
      <c r="G23" s="2517">
        <v>441558</v>
      </c>
      <c r="H23" s="2518">
        <v>433180</v>
      </c>
      <c r="I23" s="2518">
        <v>419183</v>
      </c>
      <c r="J23" s="2519">
        <v>407619</v>
      </c>
      <c r="K23" s="2517">
        <v>445520</v>
      </c>
      <c r="L23" s="2518">
        <v>425436</v>
      </c>
    </row>
    <row r="24" spans="1:12" ht="18.649999999999999" customHeight="1" x14ac:dyDescent="0.25">
      <c r="A24" s="2513" t="s">
        <v>998</v>
      </c>
      <c r="B24" s="2464"/>
      <c r="C24" s="2517"/>
      <c r="D24" s="2518"/>
      <c r="E24" s="2518"/>
      <c r="F24" s="2519"/>
      <c r="G24" s="2517"/>
      <c r="H24" s="2518"/>
      <c r="I24" s="2518"/>
      <c r="J24" s="2519"/>
      <c r="K24" s="2517" t="s">
        <v>15</v>
      </c>
      <c r="L24" s="2518"/>
    </row>
    <row r="25" spans="1:12" ht="18.649999999999999" customHeight="1" x14ac:dyDescent="0.25">
      <c r="A25" s="2520" t="s">
        <v>999</v>
      </c>
      <c r="B25" s="2464">
        <v>28843</v>
      </c>
      <c r="C25" s="2517">
        <v>31010</v>
      </c>
      <c r="D25" s="2518">
        <v>30123</v>
      </c>
      <c r="E25" s="2518">
        <v>28655</v>
      </c>
      <c r="F25" s="2519">
        <v>27284</v>
      </c>
      <c r="G25" s="2517">
        <v>26191</v>
      </c>
      <c r="H25" s="2518">
        <v>24646</v>
      </c>
      <c r="I25" s="2518">
        <v>22478</v>
      </c>
      <c r="J25" s="2519">
        <v>20580</v>
      </c>
      <c r="K25" s="2517">
        <v>29273</v>
      </c>
      <c r="L25" s="2518">
        <v>23482</v>
      </c>
    </row>
    <row r="26" spans="1:12" ht="18.649999999999999" customHeight="1" x14ac:dyDescent="0.25">
      <c r="A26" s="2521" t="s">
        <v>1000</v>
      </c>
      <c r="B26" s="2464">
        <v>411701</v>
      </c>
      <c r="C26" s="2517">
        <v>412300</v>
      </c>
      <c r="D26" s="2518">
        <v>416003</v>
      </c>
      <c r="E26" s="2518">
        <v>418022</v>
      </c>
      <c r="F26" s="2519">
        <v>418721</v>
      </c>
      <c r="G26" s="2517">
        <v>415367</v>
      </c>
      <c r="H26" s="2518">
        <v>408534</v>
      </c>
      <c r="I26" s="2518">
        <v>396705</v>
      </c>
      <c r="J26" s="2519">
        <v>387039</v>
      </c>
      <c r="K26" s="2517">
        <v>416247</v>
      </c>
      <c r="L26" s="2518">
        <v>401954</v>
      </c>
    </row>
    <row r="27" spans="1:12" ht="18.649999999999999" customHeight="1" x14ac:dyDescent="0.25">
      <c r="A27" s="2521" t="s">
        <v>1001</v>
      </c>
      <c r="B27" s="2464">
        <v>2653</v>
      </c>
      <c r="C27" s="2517">
        <v>2563</v>
      </c>
      <c r="D27" s="2518">
        <v>2469</v>
      </c>
      <c r="E27" s="2518">
        <v>2342</v>
      </c>
      <c r="F27" s="2519">
        <v>2387</v>
      </c>
      <c r="G27" s="2517">
        <v>2363</v>
      </c>
      <c r="H27" s="2518">
        <v>2361</v>
      </c>
      <c r="I27" s="2518">
        <v>2144</v>
      </c>
      <c r="J27" s="2519">
        <v>2133</v>
      </c>
      <c r="K27" s="2517">
        <v>9761</v>
      </c>
      <c r="L27" s="2518">
        <v>9001</v>
      </c>
    </row>
    <row r="28" spans="1:12" ht="18.649999999999999" customHeight="1" x14ac:dyDescent="0.25">
      <c r="A28" s="2522" t="s">
        <v>1002</v>
      </c>
      <c r="B28" s="2464">
        <v>0</v>
      </c>
      <c r="C28" s="2517">
        <v>0</v>
      </c>
      <c r="D28" s="2518">
        <v>0</v>
      </c>
      <c r="E28" s="2518">
        <v>0</v>
      </c>
      <c r="F28" s="2519">
        <v>0</v>
      </c>
      <c r="G28" s="2517">
        <v>0</v>
      </c>
      <c r="H28" s="2518">
        <v>0</v>
      </c>
      <c r="I28" s="2518">
        <v>0</v>
      </c>
      <c r="J28" s="2519">
        <v>0</v>
      </c>
      <c r="K28" s="2517">
        <v>0</v>
      </c>
      <c r="L28" s="2518">
        <v>0</v>
      </c>
    </row>
    <row r="29" spans="1:12" ht="18.649999999999999" customHeight="1" x14ac:dyDescent="0.25">
      <c r="A29" s="2521" t="s">
        <v>1003</v>
      </c>
      <c r="B29" s="2464">
        <v>2653</v>
      </c>
      <c r="C29" s="2517">
        <v>2563</v>
      </c>
      <c r="D29" s="2518">
        <v>2469</v>
      </c>
      <c r="E29" s="2518">
        <v>2342</v>
      </c>
      <c r="F29" s="2519">
        <v>2387</v>
      </c>
      <c r="G29" s="2517">
        <v>2363</v>
      </c>
      <c r="H29" s="2518">
        <v>2361</v>
      </c>
      <c r="I29" s="2518">
        <v>2144</v>
      </c>
      <c r="J29" s="2519">
        <v>2133</v>
      </c>
      <c r="K29" s="2517">
        <v>9761</v>
      </c>
      <c r="L29" s="2518">
        <v>9001</v>
      </c>
    </row>
    <row r="30" spans="1:12" ht="18.649999999999999" customHeight="1" x14ac:dyDescent="0.25">
      <c r="A30" s="2521" t="s">
        <v>1004</v>
      </c>
      <c r="B30" s="2523">
        <v>2.56</v>
      </c>
      <c r="C30" s="2530">
        <v>2.4700000000000002</v>
      </c>
      <c r="D30" s="2525">
        <v>2.36</v>
      </c>
      <c r="E30" s="2525">
        <v>2.2999999999999998</v>
      </c>
      <c r="F30" s="2531">
        <v>2.2599999999999998</v>
      </c>
      <c r="G30" s="2524">
        <v>2.2599999999999998</v>
      </c>
      <c r="H30" s="2525">
        <v>2.29</v>
      </c>
      <c r="I30" s="2525">
        <v>2.2200000000000002</v>
      </c>
      <c r="J30" s="2531">
        <v>2.19</v>
      </c>
      <c r="K30" s="2530">
        <v>2.34</v>
      </c>
      <c r="L30" s="2527">
        <v>2.2400000000000002</v>
      </c>
    </row>
    <row r="31" spans="1:12" ht="9" customHeight="1" x14ac:dyDescent="0.25">
      <c r="A31" s="2532"/>
      <c r="B31" s="2464"/>
      <c r="C31" s="2517"/>
      <c r="D31" s="2518"/>
      <c r="E31" s="2518"/>
      <c r="F31" s="2528"/>
      <c r="G31" s="2517"/>
      <c r="H31" s="2518"/>
      <c r="I31" s="2518"/>
      <c r="J31" s="2519"/>
      <c r="K31" s="2529"/>
      <c r="L31" s="2518"/>
    </row>
    <row r="32" spans="1:12" ht="18.649999999999999" customHeight="1" x14ac:dyDescent="0.25">
      <c r="A32" s="2439" t="s">
        <v>992</v>
      </c>
      <c r="B32" s="2440"/>
      <c r="C32" s="2511"/>
      <c r="D32" s="2442"/>
      <c r="E32" s="2442"/>
      <c r="F32" s="2443"/>
      <c r="G32" s="2445"/>
      <c r="H32" s="2446"/>
      <c r="I32" s="2446"/>
      <c r="J32" s="2512"/>
      <c r="K32" s="2445"/>
      <c r="L32" s="2446"/>
    </row>
    <row r="33" spans="1:12" ht="18.649999999999999" customHeight="1" x14ac:dyDescent="0.25">
      <c r="A33" s="2447" t="s">
        <v>995</v>
      </c>
      <c r="B33" s="2448">
        <v>236467</v>
      </c>
      <c r="C33" s="2449">
        <v>238343</v>
      </c>
      <c r="D33" s="2450">
        <v>241396</v>
      </c>
      <c r="E33" s="2450">
        <v>238705</v>
      </c>
      <c r="F33" s="2451">
        <v>228374</v>
      </c>
      <c r="G33" s="2487">
        <v>217061</v>
      </c>
      <c r="H33" s="2450">
        <v>209076</v>
      </c>
      <c r="I33" s="2450">
        <v>203875</v>
      </c>
      <c r="J33" s="2451">
        <v>196100</v>
      </c>
      <c r="K33" s="2453">
        <v>236688</v>
      </c>
      <c r="L33" s="2454">
        <v>206550</v>
      </c>
    </row>
    <row r="34" spans="1:12" ht="18.649999999999999" customHeight="1" x14ac:dyDescent="0.25">
      <c r="A34" s="2513" t="s">
        <v>996</v>
      </c>
      <c r="B34" s="2456">
        <v>16956</v>
      </c>
      <c r="C34" s="2514">
        <v>18915</v>
      </c>
      <c r="D34" s="2515">
        <v>19611</v>
      </c>
      <c r="E34" s="2515">
        <v>20050</v>
      </c>
      <c r="F34" s="2533">
        <v>19103</v>
      </c>
      <c r="G34" s="2514">
        <v>19358</v>
      </c>
      <c r="H34" s="2515">
        <v>18448</v>
      </c>
      <c r="I34" s="2515">
        <v>17371</v>
      </c>
      <c r="J34" s="2516">
        <v>16039</v>
      </c>
      <c r="K34" s="2514">
        <v>19414</v>
      </c>
      <c r="L34" s="2515">
        <v>17808</v>
      </c>
    </row>
    <row r="35" spans="1:12" ht="18.649999999999999" customHeight="1" x14ac:dyDescent="0.25">
      <c r="A35" s="2513" t="s">
        <v>997</v>
      </c>
      <c r="B35" s="2464">
        <v>219511</v>
      </c>
      <c r="C35" s="2517">
        <v>219428</v>
      </c>
      <c r="D35" s="2518">
        <v>221785</v>
      </c>
      <c r="E35" s="2518">
        <v>218655</v>
      </c>
      <c r="F35" s="2519">
        <v>209271</v>
      </c>
      <c r="G35" s="2517">
        <v>197703</v>
      </c>
      <c r="H35" s="2518">
        <v>190628</v>
      </c>
      <c r="I35" s="2518">
        <v>186504</v>
      </c>
      <c r="J35" s="2519">
        <v>180061</v>
      </c>
      <c r="K35" s="2517">
        <v>217274</v>
      </c>
      <c r="L35" s="2518">
        <v>188742</v>
      </c>
    </row>
    <row r="36" spans="1:12" ht="18.649999999999999" customHeight="1" x14ac:dyDescent="0.25">
      <c r="A36" s="2513" t="s">
        <v>998</v>
      </c>
      <c r="B36" s="2464"/>
      <c r="C36" s="2517"/>
      <c r="D36" s="2518"/>
      <c r="E36" s="2518"/>
      <c r="F36" s="2519"/>
      <c r="G36" s="2517"/>
      <c r="H36" s="2518"/>
      <c r="I36" s="2518"/>
      <c r="J36" s="2519"/>
      <c r="K36" s="2517"/>
      <c r="L36" s="2518"/>
    </row>
    <row r="37" spans="1:12" ht="18.649999999999999" customHeight="1" x14ac:dyDescent="0.25">
      <c r="A37" s="2520" t="s">
        <v>433</v>
      </c>
      <c r="B37" s="2464">
        <v>6778</v>
      </c>
      <c r="C37" s="2517">
        <v>6611</v>
      </c>
      <c r="D37" s="2518">
        <v>6271</v>
      </c>
      <c r="E37" s="2518">
        <v>6059</v>
      </c>
      <c r="F37" s="2519">
        <v>5132</v>
      </c>
      <c r="G37" s="2517">
        <v>5369</v>
      </c>
      <c r="H37" s="2518">
        <v>4860</v>
      </c>
      <c r="I37" s="2518">
        <v>4376</v>
      </c>
      <c r="J37" s="2519">
        <v>5287</v>
      </c>
      <c r="K37" s="2517">
        <v>6018</v>
      </c>
      <c r="L37" s="2518">
        <v>4978</v>
      </c>
    </row>
    <row r="38" spans="1:12" ht="14.5" customHeight="1" x14ac:dyDescent="0.25">
      <c r="A38" s="2520" t="s">
        <v>609</v>
      </c>
      <c r="B38" s="2464">
        <v>3431.2241281911961</v>
      </c>
      <c r="C38" s="2517">
        <v>3467</v>
      </c>
      <c r="D38" s="2518">
        <v>3493</v>
      </c>
      <c r="E38" s="2518">
        <v>2868</v>
      </c>
      <c r="F38" s="2519">
        <v>3033</v>
      </c>
      <c r="G38" s="2517">
        <v>2433.445395918804</v>
      </c>
      <c r="H38" s="2518">
        <v>2245</v>
      </c>
      <c r="I38" s="2518">
        <v>145</v>
      </c>
      <c r="J38" s="2519">
        <v>200</v>
      </c>
      <c r="K38" s="2517">
        <v>3218</v>
      </c>
      <c r="L38" s="2518">
        <v>1265.0434810543015</v>
      </c>
    </row>
    <row r="39" spans="1:12" ht="18.649999999999999" customHeight="1" x14ac:dyDescent="0.25">
      <c r="A39" s="2520" t="s">
        <v>999</v>
      </c>
      <c r="B39" s="2464">
        <v>7731</v>
      </c>
      <c r="C39" s="2517">
        <v>8023</v>
      </c>
      <c r="D39" s="2518">
        <v>7890</v>
      </c>
      <c r="E39" s="2518">
        <v>7240</v>
      </c>
      <c r="F39" s="2519">
        <v>7565</v>
      </c>
      <c r="G39" s="2517">
        <v>7087</v>
      </c>
      <c r="H39" s="2518">
        <v>6616</v>
      </c>
      <c r="I39" s="2518">
        <v>6707</v>
      </c>
      <c r="J39" s="2519">
        <v>6715</v>
      </c>
      <c r="K39" s="2517">
        <v>7684</v>
      </c>
      <c r="L39" s="2518">
        <v>6781</v>
      </c>
    </row>
    <row r="40" spans="1:12" ht="18.649999999999999" customHeight="1" x14ac:dyDescent="0.25">
      <c r="A40" s="2521" t="s">
        <v>1000</v>
      </c>
      <c r="B40" s="2464">
        <v>201571</v>
      </c>
      <c r="C40" s="2517">
        <v>201327</v>
      </c>
      <c r="D40" s="2518">
        <v>204131</v>
      </c>
      <c r="E40" s="2518">
        <v>202488</v>
      </c>
      <c r="F40" s="2519">
        <v>193541</v>
      </c>
      <c r="G40" s="2517">
        <v>182814</v>
      </c>
      <c r="H40" s="2518">
        <v>176907</v>
      </c>
      <c r="I40" s="2518">
        <v>175276</v>
      </c>
      <c r="J40" s="2519">
        <v>167859</v>
      </c>
      <c r="K40" s="2517">
        <v>200354</v>
      </c>
      <c r="L40" s="2518">
        <v>175718</v>
      </c>
    </row>
    <row r="41" spans="1:12" ht="18.649999999999999" customHeight="1" x14ac:dyDescent="0.25">
      <c r="A41" s="2521" t="s">
        <v>1001</v>
      </c>
      <c r="B41" s="2464">
        <v>2246</v>
      </c>
      <c r="C41" s="2517">
        <v>2130</v>
      </c>
      <c r="D41" s="2518">
        <v>2110</v>
      </c>
      <c r="E41" s="2518">
        <v>1999</v>
      </c>
      <c r="F41" s="2519">
        <v>1892</v>
      </c>
      <c r="G41" s="2517">
        <v>1806</v>
      </c>
      <c r="H41" s="2518">
        <v>1759</v>
      </c>
      <c r="I41" s="2518">
        <v>1687</v>
      </c>
      <c r="J41" s="2519">
        <v>1648</v>
      </c>
      <c r="K41" s="2517">
        <v>8131</v>
      </c>
      <c r="L41" s="2518">
        <v>6900</v>
      </c>
    </row>
    <row r="42" spans="1:12" ht="18.649999999999999" customHeight="1" x14ac:dyDescent="0.25">
      <c r="A42" s="2522" t="s">
        <v>1002</v>
      </c>
      <c r="B42" s="2464">
        <v>35</v>
      </c>
      <c r="C42" s="2517">
        <v>14</v>
      </c>
      <c r="D42" s="2518">
        <v>8</v>
      </c>
      <c r="E42" s="2518">
        <v>-28</v>
      </c>
      <c r="F42" s="2519">
        <v>-54</v>
      </c>
      <c r="G42" s="2517">
        <v>-73</v>
      </c>
      <c r="H42" s="2518">
        <v>-1</v>
      </c>
      <c r="I42" s="2518">
        <v>-4</v>
      </c>
      <c r="J42" s="2519">
        <v>12</v>
      </c>
      <c r="K42" s="2517">
        <v>-60</v>
      </c>
      <c r="L42" s="2518">
        <v>-66</v>
      </c>
    </row>
    <row r="43" spans="1:12" ht="18.649999999999999" customHeight="1" x14ac:dyDescent="0.25">
      <c r="A43" s="2521" t="s">
        <v>1003</v>
      </c>
      <c r="B43" s="2464">
        <v>2211</v>
      </c>
      <c r="C43" s="2517">
        <v>2116</v>
      </c>
      <c r="D43" s="2518">
        <v>2102</v>
      </c>
      <c r="E43" s="2518">
        <v>2027</v>
      </c>
      <c r="F43" s="2519">
        <v>1946</v>
      </c>
      <c r="G43" s="2517">
        <v>1879</v>
      </c>
      <c r="H43" s="2518">
        <v>1760</v>
      </c>
      <c r="I43" s="2518">
        <v>1691</v>
      </c>
      <c r="J43" s="2519">
        <v>1636</v>
      </c>
      <c r="K43" s="2517">
        <v>8191</v>
      </c>
      <c r="L43" s="2518">
        <v>6966</v>
      </c>
    </row>
    <row r="44" spans="1:12" ht="18.649999999999999" customHeight="1" x14ac:dyDescent="0.25">
      <c r="A44" s="2521" t="s">
        <v>1004</v>
      </c>
      <c r="B44" s="2523">
        <v>4.3600000000000003</v>
      </c>
      <c r="C44" s="2530">
        <v>4.17</v>
      </c>
      <c r="D44" s="2525">
        <v>4.09</v>
      </c>
      <c r="E44" s="2525">
        <v>4.0999999999999996</v>
      </c>
      <c r="F44" s="2531">
        <v>3.99</v>
      </c>
      <c r="G44" s="2530">
        <v>4.08</v>
      </c>
      <c r="H44" s="2525">
        <v>3.95</v>
      </c>
      <c r="I44" s="2525">
        <v>3.96</v>
      </c>
      <c r="J44" s="2531">
        <v>3.87</v>
      </c>
      <c r="K44" s="2530">
        <v>4.09</v>
      </c>
      <c r="L44" s="2525">
        <v>3.96</v>
      </c>
    </row>
    <row r="45" spans="1:12" ht="14" customHeight="1" x14ac:dyDescent="0.25">
      <c r="A45" s="2534"/>
      <c r="B45" s="2534"/>
      <c r="C45" s="2534"/>
      <c r="D45" s="2534"/>
      <c r="E45" s="2534"/>
      <c r="F45" s="2534"/>
      <c r="G45" s="2534"/>
      <c r="H45" s="2534"/>
      <c r="I45" s="2534"/>
      <c r="J45" s="2534"/>
      <c r="K45" s="2534"/>
      <c r="L45" s="2534"/>
    </row>
    <row r="46" spans="1:12" ht="14" customHeight="1" x14ac:dyDescent="0.25">
      <c r="A46" s="1125" t="s">
        <v>1005</v>
      </c>
    </row>
    <row r="47" spans="1:12" ht="14" customHeight="1" x14ac:dyDescent="0.25">
      <c r="A47" s="1125" t="s">
        <v>1006</v>
      </c>
    </row>
  </sheetData>
  <mergeCells count="5">
    <mergeCell ref="A2:L2"/>
    <mergeCell ref="A3:L3"/>
    <mergeCell ref="C4:F4"/>
    <mergeCell ref="G4:J4"/>
    <mergeCell ref="K4:L4"/>
  </mergeCells>
  <hyperlinks>
    <hyperlink ref="A1" location="ToC!A2" display="Back to Table of Contents" xr:uid="{9A5F24CB-503A-4515-B564-B035EB25F1FA}"/>
  </hyperlinks>
  <pageMargins left="0.5" right="0.5" top="0.5" bottom="0.5" header="0.25" footer="0.25"/>
  <pageSetup scale="52" orientation="landscape" r:id="rId1"/>
  <headerFooter>
    <oddFooter>&amp;L&amp;G&amp;C&amp;"Scotia,Regular"&amp;9Supplementary Financial Information (SFI)&amp;R32&amp;"Scotia,Regular"&amp;7</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E927C-271C-4E89-8051-4504F880F212}">
  <sheetPr>
    <pageSetUpPr fitToPage="1"/>
  </sheetPr>
  <dimension ref="A1:L38"/>
  <sheetViews>
    <sheetView showGridLines="0" zoomScaleNormal="100" workbookViewId="0">
      <selection activeCell="A2" sqref="A2:L2"/>
    </sheetView>
  </sheetViews>
  <sheetFormatPr defaultRowHeight="12.5" x14ac:dyDescent="0.25"/>
  <cols>
    <col min="1" max="1" width="70.81640625" style="22" customWidth="1"/>
    <col min="2" max="2" width="10.36328125" style="22" bestFit="1" customWidth="1"/>
    <col min="3" max="3" width="9.81640625" style="22" customWidth="1"/>
    <col min="4" max="4" width="9.81640625" style="22" bestFit="1" customWidth="1"/>
    <col min="5" max="5" width="10.36328125" style="22" bestFit="1" customWidth="1"/>
    <col min="6" max="7" width="9.90625" style="22" bestFit="1" customWidth="1"/>
    <col min="8" max="9" width="10.08984375" style="22" bestFit="1" customWidth="1"/>
    <col min="10" max="10" width="9.90625" style="22" bestFit="1" customWidth="1"/>
    <col min="11" max="11" width="10.26953125" style="22" customWidth="1"/>
    <col min="12" max="12" width="10.453125" style="22" customWidth="1"/>
    <col min="13" max="16384" width="8.7265625" style="22"/>
  </cols>
  <sheetData>
    <row r="1" spans="1:12" ht="20" customHeight="1" x14ac:dyDescent="0.25">
      <c r="A1" s="21" t="s">
        <v>13</v>
      </c>
    </row>
    <row r="2" spans="1:12" ht="25" customHeight="1" x14ac:dyDescent="0.25">
      <c r="A2" s="2827" t="s">
        <v>938</v>
      </c>
      <c r="B2" s="2827" t="s">
        <v>15</v>
      </c>
      <c r="C2" s="2827" t="s">
        <v>15</v>
      </c>
      <c r="D2" s="2827" t="s">
        <v>15</v>
      </c>
      <c r="E2" s="2827" t="s">
        <v>15</v>
      </c>
      <c r="F2" s="2827" t="s">
        <v>15</v>
      </c>
      <c r="G2" s="2827" t="s">
        <v>15</v>
      </c>
      <c r="H2" s="2827" t="s">
        <v>15</v>
      </c>
      <c r="I2" s="2827" t="s">
        <v>15</v>
      </c>
      <c r="J2" s="2827" t="s">
        <v>15</v>
      </c>
      <c r="K2" s="2827" t="s">
        <v>15</v>
      </c>
      <c r="L2" s="2827" t="s">
        <v>15</v>
      </c>
    </row>
    <row r="3" spans="1:12" ht="15.5" customHeight="1" x14ac:dyDescent="0.25">
      <c r="A3" s="2828" t="s">
        <v>1007</v>
      </c>
      <c r="B3" s="2828" t="s">
        <v>15</v>
      </c>
      <c r="C3" s="2828" t="s">
        <v>15</v>
      </c>
      <c r="D3" s="2828" t="s">
        <v>15</v>
      </c>
      <c r="E3" s="2828" t="s">
        <v>15</v>
      </c>
      <c r="F3" s="2828" t="s">
        <v>15</v>
      </c>
      <c r="G3" s="2828" t="s">
        <v>15</v>
      </c>
      <c r="H3" s="2828" t="s">
        <v>15</v>
      </c>
      <c r="I3" s="2828" t="s">
        <v>15</v>
      </c>
      <c r="J3" s="2828" t="s">
        <v>15</v>
      </c>
      <c r="K3" s="2828" t="s">
        <v>15</v>
      </c>
      <c r="L3" s="2828" t="s">
        <v>15</v>
      </c>
    </row>
    <row r="4" spans="1:12" ht="18.5" customHeight="1" x14ac:dyDescent="0.25">
      <c r="A4" s="2535"/>
      <c r="B4" s="2536" t="s">
        <v>986</v>
      </c>
      <c r="C4" s="2829">
        <v>2023</v>
      </c>
      <c r="D4" s="2830" t="s">
        <v>15</v>
      </c>
      <c r="E4" s="2830" t="s">
        <v>15</v>
      </c>
      <c r="F4" s="2831" t="s">
        <v>15</v>
      </c>
      <c r="G4" s="2829">
        <v>2022</v>
      </c>
      <c r="H4" s="2830" t="s">
        <v>15</v>
      </c>
      <c r="I4" s="2830" t="s">
        <v>15</v>
      </c>
      <c r="J4" s="2832" t="s">
        <v>15</v>
      </c>
      <c r="K4" s="2830" t="s">
        <v>175</v>
      </c>
      <c r="L4" s="2830" t="s">
        <v>15</v>
      </c>
    </row>
    <row r="5" spans="1:12" ht="18.5" customHeight="1" x14ac:dyDescent="0.25">
      <c r="A5" s="2537" t="s">
        <v>553</v>
      </c>
      <c r="B5" s="2538" t="s">
        <v>177</v>
      </c>
      <c r="C5" s="2539" t="s">
        <v>178</v>
      </c>
      <c r="D5" s="2540" t="s">
        <v>179</v>
      </c>
      <c r="E5" s="2540" t="s">
        <v>180</v>
      </c>
      <c r="F5" s="2541" t="s">
        <v>181</v>
      </c>
      <c r="G5" s="2542" t="s">
        <v>178</v>
      </c>
      <c r="H5" s="2540" t="s">
        <v>179</v>
      </c>
      <c r="I5" s="2540" t="s">
        <v>180</v>
      </c>
      <c r="J5" s="2543" t="s">
        <v>181</v>
      </c>
      <c r="K5" s="2544">
        <v>2023</v>
      </c>
      <c r="L5" s="2545">
        <v>2022</v>
      </c>
    </row>
    <row r="6" spans="1:12" ht="18.5" customHeight="1" x14ac:dyDescent="0.25">
      <c r="A6" s="2439" t="s">
        <v>1008</v>
      </c>
      <c r="B6" s="2546"/>
      <c r="C6" s="2547"/>
      <c r="D6" s="2442"/>
      <c r="E6" s="2442"/>
      <c r="F6" s="2443"/>
      <c r="G6" s="2445"/>
      <c r="H6" s="2446"/>
      <c r="I6" s="2446"/>
      <c r="J6" s="2512"/>
      <c r="K6" s="2548"/>
      <c r="L6" s="2446"/>
    </row>
    <row r="7" spans="1:12" ht="18.5" customHeight="1" x14ac:dyDescent="0.25">
      <c r="A7" s="2447" t="s">
        <v>995</v>
      </c>
      <c r="B7" s="2549">
        <v>206503</v>
      </c>
      <c r="C7" s="2449">
        <v>207241</v>
      </c>
      <c r="D7" s="2450">
        <v>212175</v>
      </c>
      <c r="E7" s="2450">
        <v>207894</v>
      </c>
      <c r="F7" s="2451">
        <v>195254</v>
      </c>
      <c r="G7" s="2487">
        <v>184701</v>
      </c>
      <c r="H7" s="2450">
        <v>178619</v>
      </c>
      <c r="I7" s="2450">
        <v>174608</v>
      </c>
      <c r="J7" s="2451">
        <v>164945</v>
      </c>
      <c r="K7" s="2454">
        <v>205622</v>
      </c>
      <c r="L7" s="2454">
        <v>175728</v>
      </c>
    </row>
    <row r="8" spans="1:12" ht="18.5" customHeight="1" x14ac:dyDescent="0.25">
      <c r="A8" s="2550" t="s">
        <v>996</v>
      </c>
      <c r="B8" s="2551">
        <v>21492</v>
      </c>
      <c r="C8" s="2552">
        <v>22231</v>
      </c>
      <c r="D8" s="2553">
        <v>23790</v>
      </c>
      <c r="E8" s="2553">
        <v>23208</v>
      </c>
      <c r="F8" s="2554">
        <v>19553</v>
      </c>
      <c r="G8" s="2552">
        <v>20075</v>
      </c>
      <c r="H8" s="2553">
        <v>19767</v>
      </c>
      <c r="I8" s="2553">
        <v>19023</v>
      </c>
      <c r="J8" s="2555">
        <v>15546</v>
      </c>
      <c r="K8" s="2553">
        <v>22187</v>
      </c>
      <c r="L8" s="2553">
        <v>18600</v>
      </c>
    </row>
    <row r="9" spans="1:12" ht="18.5" customHeight="1" x14ac:dyDescent="0.25">
      <c r="A9" s="2550" t="s">
        <v>997</v>
      </c>
      <c r="B9" s="2556">
        <v>185011</v>
      </c>
      <c r="C9" s="2557">
        <v>185010</v>
      </c>
      <c r="D9" s="2558">
        <v>188385</v>
      </c>
      <c r="E9" s="2558">
        <v>184686</v>
      </c>
      <c r="F9" s="2559">
        <v>175701</v>
      </c>
      <c r="G9" s="2557">
        <v>164626</v>
      </c>
      <c r="H9" s="2558">
        <v>158852</v>
      </c>
      <c r="I9" s="2558">
        <v>155585</v>
      </c>
      <c r="J9" s="2560">
        <v>149399</v>
      </c>
      <c r="K9" s="2558">
        <v>183435</v>
      </c>
      <c r="L9" s="2558">
        <v>157128</v>
      </c>
    </row>
    <row r="10" spans="1:12" ht="18.5" customHeight="1" x14ac:dyDescent="0.25">
      <c r="A10" s="2550" t="s">
        <v>998</v>
      </c>
      <c r="B10" s="2556"/>
      <c r="C10" s="2557"/>
      <c r="D10" s="2558"/>
      <c r="E10" s="2558"/>
      <c r="F10" s="2559"/>
      <c r="G10" s="2557"/>
      <c r="H10" s="2558"/>
      <c r="I10" s="2558"/>
      <c r="J10" s="2560"/>
      <c r="K10" s="2558"/>
      <c r="L10" s="2558"/>
    </row>
    <row r="11" spans="1:12" ht="18.5" customHeight="1" x14ac:dyDescent="0.25">
      <c r="A11" s="2561" t="s">
        <v>433</v>
      </c>
      <c r="B11" s="2556">
        <v>6778</v>
      </c>
      <c r="C11" s="2557">
        <v>6611</v>
      </c>
      <c r="D11" s="2558">
        <v>6257</v>
      </c>
      <c r="E11" s="2558">
        <v>6043</v>
      </c>
      <c r="F11" s="2559">
        <v>5115</v>
      </c>
      <c r="G11" s="2557">
        <v>5354</v>
      </c>
      <c r="H11" s="2558">
        <v>4847</v>
      </c>
      <c r="I11" s="2558">
        <v>4376</v>
      </c>
      <c r="J11" s="2560">
        <v>5287</v>
      </c>
      <c r="K11" s="2558">
        <v>6006</v>
      </c>
      <c r="L11" s="2558">
        <v>4971</v>
      </c>
    </row>
    <row r="12" spans="1:12" ht="18.5" customHeight="1" x14ac:dyDescent="0.25">
      <c r="A12" s="2561" t="s">
        <v>609</v>
      </c>
      <c r="B12" s="2556">
        <v>3295</v>
      </c>
      <c r="C12" s="2557">
        <v>3328</v>
      </c>
      <c r="D12" s="2558">
        <v>3359</v>
      </c>
      <c r="E12" s="2558">
        <v>2751</v>
      </c>
      <c r="F12" s="2559">
        <v>2923</v>
      </c>
      <c r="G12" s="2557">
        <v>2353</v>
      </c>
      <c r="H12" s="2558">
        <v>2175</v>
      </c>
      <c r="I12" s="2558">
        <v>145</v>
      </c>
      <c r="J12" s="2560">
        <v>200</v>
      </c>
      <c r="K12" s="2558">
        <v>3093</v>
      </c>
      <c r="L12" s="2558">
        <v>1227</v>
      </c>
    </row>
    <row r="13" spans="1:12" ht="18.5" customHeight="1" x14ac:dyDescent="0.25">
      <c r="A13" s="2561" t="s">
        <v>999</v>
      </c>
      <c r="B13" s="2556">
        <v>3247</v>
      </c>
      <c r="C13" s="2557">
        <v>3468</v>
      </c>
      <c r="D13" s="2558">
        <v>3410</v>
      </c>
      <c r="E13" s="2558">
        <v>2830</v>
      </c>
      <c r="F13" s="2559">
        <v>2894</v>
      </c>
      <c r="G13" s="2557">
        <v>2380</v>
      </c>
      <c r="H13" s="2558">
        <v>1884</v>
      </c>
      <c r="I13" s="2558">
        <v>2118</v>
      </c>
      <c r="J13" s="2560">
        <v>2121</v>
      </c>
      <c r="K13" s="2558">
        <v>3153</v>
      </c>
      <c r="L13" s="2558">
        <v>2125</v>
      </c>
    </row>
    <row r="14" spans="1:12" ht="18.5" customHeight="1" x14ac:dyDescent="0.25">
      <c r="A14" s="2562" t="s">
        <v>1000</v>
      </c>
      <c r="B14" s="2556">
        <v>171691</v>
      </c>
      <c r="C14" s="2563">
        <v>171603</v>
      </c>
      <c r="D14" s="2558">
        <v>175359</v>
      </c>
      <c r="E14" s="2558">
        <v>173062</v>
      </c>
      <c r="F14" s="2559">
        <v>164769</v>
      </c>
      <c r="G14" s="2563">
        <v>154539</v>
      </c>
      <c r="H14" s="2558">
        <v>149946</v>
      </c>
      <c r="I14" s="2558">
        <v>148946</v>
      </c>
      <c r="J14" s="2560">
        <v>141791</v>
      </c>
      <c r="K14" s="2564">
        <v>171183</v>
      </c>
      <c r="L14" s="2558">
        <v>148805</v>
      </c>
    </row>
    <row r="15" spans="1:12" ht="18.5" customHeight="1" x14ac:dyDescent="0.25">
      <c r="A15" s="2562" t="s">
        <v>1001</v>
      </c>
      <c r="B15" s="2556">
        <v>1816</v>
      </c>
      <c r="C15" s="2557">
        <v>1703</v>
      </c>
      <c r="D15" s="2558">
        <v>1697</v>
      </c>
      <c r="E15" s="2558">
        <v>1576</v>
      </c>
      <c r="F15" s="2559">
        <v>1487</v>
      </c>
      <c r="G15" s="2557">
        <v>1405</v>
      </c>
      <c r="H15" s="2558">
        <v>1402</v>
      </c>
      <c r="I15" s="2558">
        <v>1365</v>
      </c>
      <c r="J15" s="2560">
        <v>1328</v>
      </c>
      <c r="K15" s="2558">
        <v>6463</v>
      </c>
      <c r="L15" s="2558">
        <v>5500</v>
      </c>
    </row>
    <row r="16" spans="1:12" ht="18.5" customHeight="1" x14ac:dyDescent="0.25">
      <c r="A16" s="2550" t="s">
        <v>998</v>
      </c>
      <c r="B16" s="2556"/>
      <c r="C16" s="2557"/>
      <c r="D16" s="2558"/>
      <c r="E16" s="2558"/>
      <c r="F16" s="2559"/>
      <c r="G16" s="2557"/>
      <c r="H16" s="2558"/>
      <c r="I16" s="2558"/>
      <c r="J16" s="2560"/>
      <c r="K16" s="2558"/>
      <c r="L16" s="2558"/>
    </row>
    <row r="17" spans="1:12" ht="18.5" customHeight="1" x14ac:dyDescent="0.25">
      <c r="A17" s="2561" t="s">
        <v>1009</v>
      </c>
      <c r="B17" s="2556">
        <v>35</v>
      </c>
      <c r="C17" s="2557">
        <v>13</v>
      </c>
      <c r="D17" s="2558">
        <v>8</v>
      </c>
      <c r="E17" s="2558">
        <v>-28</v>
      </c>
      <c r="F17" s="2559">
        <v>-54</v>
      </c>
      <c r="G17" s="2557">
        <v>-73</v>
      </c>
      <c r="H17" s="2558">
        <v>-1</v>
      </c>
      <c r="I17" s="2558">
        <v>-4</v>
      </c>
      <c r="J17" s="2560">
        <v>12</v>
      </c>
      <c r="K17" s="2558">
        <v>-61</v>
      </c>
      <c r="L17" s="2558">
        <v>-66</v>
      </c>
    </row>
    <row r="18" spans="1:12" ht="18.5" customHeight="1" x14ac:dyDescent="0.25">
      <c r="A18" s="2562" t="s">
        <v>1003</v>
      </c>
      <c r="B18" s="2556">
        <v>1781</v>
      </c>
      <c r="C18" s="2557">
        <v>1690</v>
      </c>
      <c r="D18" s="2558">
        <v>1689</v>
      </c>
      <c r="E18" s="2558">
        <v>1604</v>
      </c>
      <c r="F18" s="2559">
        <v>1541</v>
      </c>
      <c r="G18" s="2557">
        <v>1478</v>
      </c>
      <c r="H18" s="2558">
        <v>1403</v>
      </c>
      <c r="I18" s="2558">
        <v>1369</v>
      </c>
      <c r="J18" s="2560">
        <v>1316</v>
      </c>
      <c r="K18" s="2558">
        <v>6524</v>
      </c>
      <c r="L18" s="2558">
        <v>5566</v>
      </c>
    </row>
    <row r="19" spans="1:12" ht="18.5" customHeight="1" x14ac:dyDescent="0.25">
      <c r="A19" s="2562" t="s">
        <v>1004</v>
      </c>
      <c r="B19" s="2565">
        <v>4.13</v>
      </c>
      <c r="C19" s="2566">
        <v>3.91</v>
      </c>
      <c r="D19" s="2567">
        <v>3.82</v>
      </c>
      <c r="E19" s="2567">
        <v>3.8</v>
      </c>
      <c r="F19" s="2568">
        <v>3.71</v>
      </c>
      <c r="G19" s="2566">
        <v>3.79</v>
      </c>
      <c r="H19" s="2567">
        <v>3.71</v>
      </c>
      <c r="I19" s="2567">
        <v>3.77</v>
      </c>
      <c r="J19" s="2569">
        <v>3.68</v>
      </c>
      <c r="K19" s="2567">
        <v>3.81</v>
      </c>
      <c r="L19" s="2567">
        <v>3.74</v>
      </c>
    </row>
    <row r="20" spans="1:12" ht="18.5" customHeight="1" x14ac:dyDescent="0.25">
      <c r="A20" s="2570"/>
      <c r="B20" s="2571"/>
      <c r="C20" s="2572"/>
      <c r="D20" s="2573"/>
      <c r="E20" s="2573"/>
      <c r="F20" s="2574"/>
      <c r="G20" s="2572"/>
      <c r="H20" s="2573"/>
      <c r="I20" s="2573"/>
      <c r="J20" s="2574"/>
      <c r="K20" s="2573"/>
      <c r="L20" s="2573"/>
    </row>
    <row r="21" spans="1:12" ht="18.5" customHeight="1" x14ac:dyDescent="0.25">
      <c r="A21" s="2575" t="s">
        <v>1010</v>
      </c>
      <c r="B21" s="2576"/>
      <c r="C21" s="2577"/>
      <c r="D21" s="2578"/>
      <c r="E21" s="2578"/>
      <c r="F21" s="2579"/>
      <c r="G21" s="2580"/>
      <c r="H21" s="2581"/>
      <c r="I21" s="2581"/>
      <c r="J21" s="2582"/>
      <c r="K21" s="2583"/>
      <c r="L21" s="2581"/>
    </row>
    <row r="22" spans="1:12" ht="18.5" customHeight="1" x14ac:dyDescent="0.25">
      <c r="A22" s="2447" t="s">
        <v>995</v>
      </c>
      <c r="B22" s="2584">
        <v>36523</v>
      </c>
      <c r="C22" s="2487">
        <v>35888</v>
      </c>
      <c r="D22" s="2450">
        <v>34829</v>
      </c>
      <c r="E22" s="2450">
        <v>35372</v>
      </c>
      <c r="F22" s="2451">
        <v>35124</v>
      </c>
      <c r="G22" s="2487">
        <v>34522</v>
      </c>
      <c r="H22" s="2450">
        <v>33219</v>
      </c>
      <c r="I22" s="2450">
        <v>32409</v>
      </c>
      <c r="J22" s="2451">
        <v>32177</v>
      </c>
      <c r="K22" s="2450">
        <v>35303</v>
      </c>
      <c r="L22" s="2450">
        <v>33087</v>
      </c>
    </row>
    <row r="23" spans="1:12" ht="18.5" customHeight="1" x14ac:dyDescent="0.25">
      <c r="A23" s="2550" t="s">
        <v>996</v>
      </c>
      <c r="B23" s="2556">
        <v>2977</v>
      </c>
      <c r="C23" s="2557">
        <v>2581</v>
      </c>
      <c r="D23" s="2558">
        <v>2550</v>
      </c>
      <c r="E23" s="2558">
        <v>2547</v>
      </c>
      <c r="F23" s="2559">
        <v>2662</v>
      </c>
      <c r="G23" s="2557">
        <v>2611</v>
      </c>
      <c r="H23" s="2558">
        <v>2656</v>
      </c>
      <c r="I23" s="2558">
        <v>2718</v>
      </c>
      <c r="J23" s="2560">
        <v>2720</v>
      </c>
      <c r="K23" s="2558">
        <v>2586</v>
      </c>
      <c r="L23" s="2558">
        <v>2676</v>
      </c>
    </row>
    <row r="24" spans="1:12" ht="18.5" customHeight="1" x14ac:dyDescent="0.25">
      <c r="A24" s="2550" t="s">
        <v>997</v>
      </c>
      <c r="B24" s="2556">
        <v>33546</v>
      </c>
      <c r="C24" s="2557">
        <v>33307</v>
      </c>
      <c r="D24" s="2558">
        <v>32279</v>
      </c>
      <c r="E24" s="2558">
        <v>32825</v>
      </c>
      <c r="F24" s="2559">
        <v>32462</v>
      </c>
      <c r="G24" s="2557">
        <v>31911</v>
      </c>
      <c r="H24" s="2558">
        <v>30563</v>
      </c>
      <c r="I24" s="2558">
        <v>29691</v>
      </c>
      <c r="J24" s="2560">
        <v>29457</v>
      </c>
      <c r="K24" s="2558">
        <v>32717</v>
      </c>
      <c r="L24" s="2558">
        <v>30411</v>
      </c>
    </row>
    <row r="25" spans="1:12" ht="18.5" customHeight="1" x14ac:dyDescent="0.25">
      <c r="A25" s="2550" t="s">
        <v>998</v>
      </c>
      <c r="B25" s="2556"/>
      <c r="C25" s="2557"/>
      <c r="D25" s="2558"/>
      <c r="E25" s="2558"/>
      <c r="F25" s="2559"/>
      <c r="G25" s="2557"/>
      <c r="H25" s="2558"/>
      <c r="I25" s="2558"/>
      <c r="J25" s="2560"/>
      <c r="K25" s="2558"/>
      <c r="L25" s="2558"/>
    </row>
    <row r="26" spans="1:12" ht="18.5" customHeight="1" x14ac:dyDescent="0.25">
      <c r="A26" s="2561" t="s">
        <v>433</v>
      </c>
      <c r="B26" s="2556">
        <v>0</v>
      </c>
      <c r="C26" s="2557">
        <v>0</v>
      </c>
      <c r="D26" s="2558">
        <v>14</v>
      </c>
      <c r="E26" s="2558">
        <v>16</v>
      </c>
      <c r="F26" s="2559">
        <v>16</v>
      </c>
      <c r="G26" s="2557">
        <v>14</v>
      </c>
      <c r="H26" s="2558">
        <v>12</v>
      </c>
      <c r="I26" s="2558">
        <v>0</v>
      </c>
      <c r="J26" s="2560">
        <v>0</v>
      </c>
      <c r="K26" s="2558">
        <v>12</v>
      </c>
      <c r="L26" s="2558">
        <v>7</v>
      </c>
    </row>
    <row r="27" spans="1:12" ht="18.5" customHeight="1" x14ac:dyDescent="0.25">
      <c r="A27" s="2561" t="s">
        <v>609</v>
      </c>
      <c r="B27" s="2556">
        <v>136</v>
      </c>
      <c r="C27" s="2557">
        <v>139</v>
      </c>
      <c r="D27" s="2558">
        <v>134</v>
      </c>
      <c r="E27" s="2558">
        <v>117</v>
      </c>
      <c r="F27" s="2559">
        <v>109</v>
      </c>
      <c r="G27" s="2557">
        <v>81</v>
      </c>
      <c r="H27" s="2558">
        <v>70</v>
      </c>
      <c r="I27" s="2558">
        <v>0</v>
      </c>
      <c r="J27" s="2560">
        <v>0</v>
      </c>
      <c r="K27" s="2558">
        <v>125</v>
      </c>
      <c r="L27" s="2558">
        <v>38</v>
      </c>
    </row>
    <row r="28" spans="1:12" ht="18.5" customHeight="1" x14ac:dyDescent="0.25">
      <c r="A28" s="2561" t="s">
        <v>999</v>
      </c>
      <c r="B28" s="2556">
        <v>3521</v>
      </c>
      <c r="C28" s="2557">
        <v>3442</v>
      </c>
      <c r="D28" s="2558">
        <v>3358</v>
      </c>
      <c r="E28" s="2558">
        <v>3267</v>
      </c>
      <c r="F28" s="2559">
        <v>3566</v>
      </c>
      <c r="G28" s="2557">
        <v>3550</v>
      </c>
      <c r="H28" s="2558">
        <v>3534</v>
      </c>
      <c r="I28" s="2558">
        <v>3369</v>
      </c>
      <c r="J28" s="2560">
        <v>3394</v>
      </c>
      <c r="K28" s="2558">
        <v>3408</v>
      </c>
      <c r="L28" s="2558">
        <v>3462</v>
      </c>
    </row>
    <row r="29" spans="1:12" ht="18.5" customHeight="1" x14ac:dyDescent="0.25">
      <c r="A29" s="2562" t="s">
        <v>1000</v>
      </c>
      <c r="B29" s="2556">
        <v>29889</v>
      </c>
      <c r="C29" s="2557">
        <v>29726</v>
      </c>
      <c r="D29" s="2558">
        <v>28773</v>
      </c>
      <c r="E29" s="2558">
        <v>29425</v>
      </c>
      <c r="F29" s="2559">
        <v>28771</v>
      </c>
      <c r="G29" s="2557">
        <v>28266</v>
      </c>
      <c r="H29" s="2558">
        <v>26947</v>
      </c>
      <c r="I29" s="2558">
        <v>26322</v>
      </c>
      <c r="J29" s="2560">
        <v>26063</v>
      </c>
      <c r="K29" s="2558">
        <v>29172</v>
      </c>
      <c r="L29" s="2558">
        <v>26904</v>
      </c>
    </row>
    <row r="30" spans="1:12" ht="18.5" customHeight="1" x14ac:dyDescent="0.25">
      <c r="A30" s="2562" t="s">
        <v>1001</v>
      </c>
      <c r="B30" s="2556">
        <v>430</v>
      </c>
      <c r="C30" s="2557">
        <v>426</v>
      </c>
      <c r="D30" s="2558">
        <v>414</v>
      </c>
      <c r="E30" s="2558">
        <v>422</v>
      </c>
      <c r="F30" s="2559">
        <v>405</v>
      </c>
      <c r="G30" s="2557">
        <v>401</v>
      </c>
      <c r="H30" s="2558">
        <v>357</v>
      </c>
      <c r="I30" s="2558">
        <v>322</v>
      </c>
      <c r="J30" s="2560">
        <v>321</v>
      </c>
      <c r="K30" s="2558">
        <v>1667</v>
      </c>
      <c r="L30" s="2558">
        <v>1401</v>
      </c>
    </row>
    <row r="31" spans="1:12" ht="18.5" customHeight="1" x14ac:dyDescent="0.25">
      <c r="A31" s="2550" t="s">
        <v>998</v>
      </c>
      <c r="B31" s="2556"/>
      <c r="C31" s="2557"/>
      <c r="D31" s="2558"/>
      <c r="E31" s="2558"/>
      <c r="F31" s="2559"/>
      <c r="G31" s="2557"/>
      <c r="H31" s="2558"/>
      <c r="I31" s="2558"/>
      <c r="J31" s="2560"/>
      <c r="K31" s="2558"/>
      <c r="L31" s="2558"/>
    </row>
    <row r="32" spans="1:12" ht="18.5" customHeight="1" x14ac:dyDescent="0.25">
      <c r="A32" s="2561" t="s">
        <v>1009</v>
      </c>
      <c r="B32" s="2556">
        <v>0</v>
      </c>
      <c r="C32" s="2557">
        <v>0</v>
      </c>
      <c r="D32" s="2558">
        <v>0</v>
      </c>
      <c r="E32" s="2558">
        <v>0</v>
      </c>
      <c r="F32" s="2559">
        <v>0</v>
      </c>
      <c r="G32" s="2557">
        <v>0</v>
      </c>
      <c r="H32" s="2558">
        <v>0</v>
      </c>
      <c r="I32" s="2558">
        <v>0</v>
      </c>
      <c r="J32" s="2560">
        <v>0</v>
      </c>
      <c r="K32" s="2558">
        <v>0</v>
      </c>
      <c r="L32" s="2558">
        <v>0</v>
      </c>
    </row>
    <row r="33" spans="1:12" ht="18.5" customHeight="1" x14ac:dyDescent="0.25">
      <c r="A33" s="2562" t="s">
        <v>1003</v>
      </c>
      <c r="B33" s="2556">
        <v>430</v>
      </c>
      <c r="C33" s="2557">
        <v>426</v>
      </c>
      <c r="D33" s="2558">
        <v>414</v>
      </c>
      <c r="E33" s="2558">
        <v>422</v>
      </c>
      <c r="F33" s="2559">
        <v>405</v>
      </c>
      <c r="G33" s="2557">
        <v>401</v>
      </c>
      <c r="H33" s="2558">
        <v>357</v>
      </c>
      <c r="I33" s="2558">
        <v>322</v>
      </c>
      <c r="J33" s="2560">
        <v>321</v>
      </c>
      <c r="K33" s="2558">
        <v>1667</v>
      </c>
      <c r="L33" s="2558">
        <v>1401</v>
      </c>
    </row>
    <row r="34" spans="1:12" ht="18.5" customHeight="1" x14ac:dyDescent="0.25">
      <c r="A34" s="2585" t="s">
        <v>1004</v>
      </c>
      <c r="B34" s="2586">
        <v>5.72</v>
      </c>
      <c r="C34" s="2587">
        <v>5.68</v>
      </c>
      <c r="D34" s="2588">
        <v>5.7</v>
      </c>
      <c r="E34" s="2588">
        <v>5.89</v>
      </c>
      <c r="F34" s="2589">
        <v>5.58</v>
      </c>
      <c r="G34" s="2587">
        <v>5.63</v>
      </c>
      <c r="H34" s="2588">
        <v>5.25</v>
      </c>
      <c r="I34" s="2588">
        <v>5.0199999999999996</v>
      </c>
      <c r="J34" s="2590">
        <v>4.88</v>
      </c>
      <c r="K34" s="2588">
        <v>5.71</v>
      </c>
      <c r="L34" s="2588">
        <v>5.21</v>
      </c>
    </row>
    <row r="35" spans="1:12" ht="18.5" customHeight="1" x14ac:dyDescent="0.35">
      <c r="A35" s="2591"/>
      <c r="B35" s="2591"/>
      <c r="C35" s="2591"/>
      <c r="D35" s="2591"/>
      <c r="E35" s="2591"/>
      <c r="F35" s="2591"/>
      <c r="G35" s="2591"/>
      <c r="H35" s="2591"/>
      <c r="I35" s="2591"/>
      <c r="J35" s="2591"/>
      <c r="K35" s="2591"/>
      <c r="L35" s="2591"/>
    </row>
    <row r="36" spans="1:12" ht="12" customHeight="1" x14ac:dyDescent="0.25">
      <c r="A36" s="685" t="s">
        <v>1005</v>
      </c>
      <c r="B36" s="1125"/>
      <c r="C36" s="1125"/>
      <c r="D36" s="1125"/>
      <c r="E36" s="1125"/>
      <c r="F36" s="1125"/>
      <c r="G36" s="1125"/>
      <c r="H36" s="1125"/>
      <c r="I36" s="1125"/>
      <c r="J36" s="1125"/>
      <c r="K36" s="1125"/>
      <c r="L36" s="1125"/>
    </row>
    <row r="37" spans="1:12" ht="12" customHeight="1" x14ac:dyDescent="0.25">
      <c r="A37" s="685" t="s">
        <v>1006</v>
      </c>
      <c r="B37" s="1125"/>
      <c r="C37" s="1125"/>
      <c r="D37" s="1125"/>
      <c r="E37" s="1125"/>
      <c r="F37" s="1125"/>
      <c r="G37" s="1125"/>
      <c r="H37" s="1125"/>
      <c r="I37" s="1125"/>
      <c r="J37" s="1125"/>
      <c r="K37" s="1125"/>
      <c r="L37" s="1125"/>
    </row>
    <row r="38" spans="1:12" ht="18.5" customHeight="1" x14ac:dyDescent="0.25"/>
  </sheetData>
  <mergeCells count="5">
    <mergeCell ref="A2:L2"/>
    <mergeCell ref="A3:L3"/>
    <mergeCell ref="C4:F4"/>
    <mergeCell ref="G4:J4"/>
    <mergeCell ref="K4:L4"/>
  </mergeCells>
  <hyperlinks>
    <hyperlink ref="A1" location="ToC!A2" display="Back to Table of Contents" xr:uid="{3D14C86F-413E-4DB4-8A94-414CA7082420}"/>
  </hyperlinks>
  <pageMargins left="0.5" right="0.5" top="0.5" bottom="0.5" header="0.25" footer="0.25"/>
  <pageSetup scale="70" orientation="landscape" r:id="rId1"/>
  <headerFooter>
    <oddFooter>&amp;L&amp;G&amp;C&amp;"Scotia,Regular"&amp;9Supplementary Financial Information (SFI)&amp;R33&amp;"Scotia,Regular"&amp;7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940EA-B5BD-4E23-B0CF-DAF8F9A94776}">
  <sheetPr>
    <pageSetUpPr fitToPage="1"/>
  </sheetPr>
  <dimension ref="A1:L42"/>
  <sheetViews>
    <sheetView showGridLines="0" zoomScaleNormal="100" workbookViewId="0">
      <selection activeCell="A2" sqref="A2:L2"/>
    </sheetView>
  </sheetViews>
  <sheetFormatPr defaultRowHeight="12.5" x14ac:dyDescent="0.25"/>
  <cols>
    <col min="1" max="1" width="100.7265625" style="22" customWidth="1"/>
    <col min="2" max="12" width="10" style="22" customWidth="1"/>
    <col min="13" max="16384" width="8.7265625" style="22"/>
  </cols>
  <sheetData>
    <row r="1" spans="1:12" ht="20" customHeight="1" x14ac:dyDescent="0.25">
      <c r="A1" s="21" t="s">
        <v>13</v>
      </c>
    </row>
    <row r="2" spans="1:12" ht="25.5" customHeight="1" x14ac:dyDescent="0.25">
      <c r="A2" s="2624" t="s">
        <v>35</v>
      </c>
      <c r="B2" s="2624" t="s">
        <v>15</v>
      </c>
      <c r="C2" s="2624" t="s">
        <v>15</v>
      </c>
      <c r="D2" s="2624" t="s">
        <v>15</v>
      </c>
      <c r="E2" s="2624" t="s">
        <v>15</v>
      </c>
      <c r="F2" s="2624" t="s">
        <v>15</v>
      </c>
      <c r="G2" s="2624" t="s">
        <v>15</v>
      </c>
      <c r="H2" s="2624" t="s">
        <v>15</v>
      </c>
      <c r="I2" s="2624" t="s">
        <v>15</v>
      </c>
      <c r="J2" s="2624" t="s">
        <v>15</v>
      </c>
      <c r="K2" s="2624" t="s">
        <v>15</v>
      </c>
      <c r="L2" s="2624" t="s">
        <v>15</v>
      </c>
    </row>
    <row r="3" spans="1:12" ht="18.649999999999999" customHeight="1" x14ac:dyDescent="0.25">
      <c r="A3" s="2630" t="s">
        <v>36</v>
      </c>
      <c r="B3" s="2630" t="s">
        <v>15</v>
      </c>
      <c r="C3" s="2630" t="s">
        <v>15</v>
      </c>
      <c r="D3" s="2630" t="s">
        <v>15</v>
      </c>
      <c r="E3" s="2630" t="s">
        <v>15</v>
      </c>
      <c r="F3" s="2630" t="s">
        <v>15</v>
      </c>
      <c r="G3" s="2630" t="s">
        <v>15</v>
      </c>
      <c r="H3" s="2630" t="s">
        <v>15</v>
      </c>
      <c r="I3" s="2630" t="s">
        <v>15</v>
      </c>
      <c r="J3" s="2630" t="s">
        <v>15</v>
      </c>
      <c r="K3" s="2630" t="s">
        <v>15</v>
      </c>
      <c r="L3" s="2630" t="s">
        <v>15</v>
      </c>
    </row>
    <row r="4" spans="1:12" ht="40" customHeight="1" x14ac:dyDescent="0.25">
      <c r="A4" s="2631" t="s">
        <v>37</v>
      </c>
      <c r="B4" s="2631" t="s">
        <v>15</v>
      </c>
      <c r="C4" s="2631" t="s">
        <v>15</v>
      </c>
      <c r="D4" s="2631" t="s">
        <v>15</v>
      </c>
      <c r="E4" s="2631" t="s">
        <v>15</v>
      </c>
      <c r="F4" s="2631" t="s">
        <v>15</v>
      </c>
      <c r="G4" s="2631" t="s">
        <v>15</v>
      </c>
      <c r="H4" s="2631" t="s">
        <v>15</v>
      </c>
      <c r="I4" s="2631" t="s">
        <v>15</v>
      </c>
      <c r="J4" s="2631" t="s">
        <v>15</v>
      </c>
      <c r="K4" s="2631" t="s">
        <v>15</v>
      </c>
      <c r="L4" s="2631" t="s">
        <v>15</v>
      </c>
    </row>
    <row r="5" spans="1:12" ht="47" customHeight="1" x14ac:dyDescent="0.25">
      <c r="A5" s="2631" t="s">
        <v>38</v>
      </c>
      <c r="B5" s="2631" t="s">
        <v>15</v>
      </c>
      <c r="C5" s="2631" t="s">
        <v>15</v>
      </c>
      <c r="D5" s="2631" t="s">
        <v>15</v>
      </c>
      <c r="E5" s="2631" t="s">
        <v>15</v>
      </c>
      <c r="F5" s="2631" t="s">
        <v>15</v>
      </c>
      <c r="G5" s="2631" t="s">
        <v>15</v>
      </c>
      <c r="H5" s="2631" t="s">
        <v>15</v>
      </c>
      <c r="I5" s="2631" t="s">
        <v>15</v>
      </c>
      <c r="J5" s="2631" t="s">
        <v>15</v>
      </c>
      <c r="K5" s="2631" t="s">
        <v>15</v>
      </c>
      <c r="L5" s="2631" t="s">
        <v>15</v>
      </c>
    </row>
    <row r="6" spans="1:12" ht="40" customHeight="1" x14ac:dyDescent="0.25">
      <c r="A6" s="2631" t="s">
        <v>39</v>
      </c>
      <c r="B6" s="2631" t="s">
        <v>15</v>
      </c>
      <c r="C6" s="2631" t="s">
        <v>15</v>
      </c>
      <c r="D6" s="2631" t="s">
        <v>15</v>
      </c>
      <c r="E6" s="2631" t="s">
        <v>15</v>
      </c>
      <c r="F6" s="2631" t="s">
        <v>15</v>
      </c>
      <c r="G6" s="2631" t="s">
        <v>15</v>
      </c>
      <c r="H6" s="2631" t="s">
        <v>15</v>
      </c>
      <c r="I6" s="2631" t="s">
        <v>15</v>
      </c>
      <c r="J6" s="2631" t="s">
        <v>15</v>
      </c>
      <c r="K6" s="2631" t="s">
        <v>15</v>
      </c>
      <c r="L6" s="2631" t="s">
        <v>15</v>
      </c>
    </row>
    <row r="7" spans="1:12" ht="15" customHeight="1" x14ac:dyDescent="0.25">
      <c r="A7" s="2629"/>
      <c r="B7" s="2629" t="s">
        <v>15</v>
      </c>
      <c r="C7" s="2629" t="s">
        <v>15</v>
      </c>
      <c r="D7" s="2629" t="s">
        <v>15</v>
      </c>
      <c r="E7" s="2629" t="s">
        <v>15</v>
      </c>
      <c r="F7" s="2629" t="s">
        <v>15</v>
      </c>
      <c r="G7" s="2629" t="s">
        <v>15</v>
      </c>
      <c r="H7" s="2629" t="s">
        <v>15</v>
      </c>
      <c r="I7" s="2629" t="s">
        <v>15</v>
      </c>
      <c r="J7" s="2629" t="s">
        <v>15</v>
      </c>
      <c r="K7" s="2629" t="s">
        <v>15</v>
      </c>
      <c r="L7" s="2629" t="s">
        <v>15</v>
      </c>
    </row>
    <row r="8" spans="1:12" ht="15" customHeight="1" x14ac:dyDescent="0.25">
      <c r="A8" s="2634"/>
      <c r="B8" s="2634" t="s">
        <v>15</v>
      </c>
      <c r="C8" s="2634" t="s">
        <v>15</v>
      </c>
      <c r="D8" s="2634" t="s">
        <v>15</v>
      </c>
      <c r="E8" s="2634" t="s">
        <v>15</v>
      </c>
      <c r="F8" s="2634" t="s">
        <v>15</v>
      </c>
      <c r="G8" s="2634" t="s">
        <v>15</v>
      </c>
      <c r="H8" s="2634" t="s">
        <v>15</v>
      </c>
      <c r="I8" s="2634" t="s">
        <v>15</v>
      </c>
      <c r="J8" s="2634" t="s">
        <v>15</v>
      </c>
      <c r="K8" s="2634" t="s">
        <v>15</v>
      </c>
      <c r="L8" s="2634" t="s">
        <v>15</v>
      </c>
    </row>
    <row r="9" spans="1:12" ht="15" customHeight="1" x14ac:dyDescent="0.25">
      <c r="A9" s="2635" t="s">
        <v>40</v>
      </c>
      <c r="B9" s="2635" t="s">
        <v>15</v>
      </c>
      <c r="C9" s="2635" t="s">
        <v>15</v>
      </c>
      <c r="D9" s="2635" t="s">
        <v>15</v>
      </c>
      <c r="E9" s="2635" t="s">
        <v>15</v>
      </c>
      <c r="F9" s="2635" t="s">
        <v>15</v>
      </c>
      <c r="G9" s="2635" t="s">
        <v>15</v>
      </c>
      <c r="H9" s="2635" t="s">
        <v>15</v>
      </c>
      <c r="I9" s="2635" t="s">
        <v>15</v>
      </c>
      <c r="J9" s="2635" t="s">
        <v>15</v>
      </c>
      <c r="K9" s="2635" t="s">
        <v>15</v>
      </c>
      <c r="L9" s="2635" t="s">
        <v>15</v>
      </c>
    </row>
    <row r="10" spans="1:12" ht="15" customHeight="1" x14ac:dyDescent="0.25">
      <c r="A10" s="24" t="s">
        <v>41</v>
      </c>
      <c r="B10" s="25" t="s">
        <v>42</v>
      </c>
      <c r="C10" s="2636">
        <v>2023</v>
      </c>
      <c r="D10" s="2637" t="s">
        <v>15</v>
      </c>
      <c r="E10" s="2637" t="s">
        <v>15</v>
      </c>
      <c r="F10" s="2638" t="s">
        <v>15</v>
      </c>
      <c r="G10" s="2636">
        <v>2022</v>
      </c>
      <c r="H10" s="2637" t="s">
        <v>15</v>
      </c>
      <c r="I10" s="2637" t="s">
        <v>15</v>
      </c>
      <c r="J10" s="2638" t="s">
        <v>15</v>
      </c>
      <c r="K10" s="2637" t="s">
        <v>43</v>
      </c>
      <c r="L10" s="2637" t="s">
        <v>15</v>
      </c>
    </row>
    <row r="11" spans="1:12" ht="15" customHeight="1" x14ac:dyDescent="0.25">
      <c r="A11" s="26" t="s">
        <v>44</v>
      </c>
      <c r="B11" s="27" t="s">
        <v>45</v>
      </c>
      <c r="C11" s="28" t="s">
        <v>46</v>
      </c>
      <c r="D11" s="29" t="s">
        <v>47</v>
      </c>
      <c r="E11" s="29" t="s">
        <v>48</v>
      </c>
      <c r="F11" s="30" t="s">
        <v>49</v>
      </c>
      <c r="G11" s="28" t="s">
        <v>46</v>
      </c>
      <c r="H11" s="29" t="s">
        <v>47</v>
      </c>
      <c r="I11" s="29" t="s">
        <v>48</v>
      </c>
      <c r="J11" s="30" t="s">
        <v>49</v>
      </c>
      <c r="K11" s="29">
        <v>2023</v>
      </c>
      <c r="L11" s="29">
        <v>2022</v>
      </c>
    </row>
    <row r="12" spans="1:12" ht="15" customHeight="1" x14ac:dyDescent="0.25">
      <c r="A12" s="31" t="s">
        <v>50</v>
      </c>
      <c r="B12" s="32"/>
      <c r="C12" s="33"/>
      <c r="D12" s="34"/>
      <c r="E12" s="35"/>
      <c r="F12" s="32"/>
      <c r="G12" s="33"/>
      <c r="H12" s="34"/>
      <c r="I12" s="35"/>
      <c r="J12" s="32"/>
      <c r="K12" s="34"/>
      <c r="L12" s="34"/>
    </row>
    <row r="13" spans="1:12" ht="15" customHeight="1" x14ac:dyDescent="0.25">
      <c r="A13" s="36" t="s">
        <v>51</v>
      </c>
      <c r="B13" s="37">
        <v>18</v>
      </c>
      <c r="C13" s="38">
        <v>19</v>
      </c>
      <c r="D13" s="39">
        <v>20</v>
      </c>
      <c r="E13" s="39">
        <v>21</v>
      </c>
      <c r="F13" s="37">
        <v>21</v>
      </c>
      <c r="G13" s="40">
        <v>24</v>
      </c>
      <c r="H13" s="39">
        <v>24</v>
      </c>
      <c r="I13" s="39">
        <v>24</v>
      </c>
      <c r="J13" s="37">
        <v>25</v>
      </c>
      <c r="K13" s="39">
        <v>81</v>
      </c>
      <c r="L13" s="39">
        <v>97</v>
      </c>
    </row>
    <row r="14" spans="1:12" ht="15" customHeight="1" x14ac:dyDescent="0.25">
      <c r="A14" s="41" t="s">
        <v>52</v>
      </c>
      <c r="B14" s="42">
        <v>1</v>
      </c>
      <c r="C14" s="43">
        <v>0</v>
      </c>
      <c r="D14" s="44">
        <v>1</v>
      </c>
      <c r="E14" s="44">
        <v>1</v>
      </c>
      <c r="F14" s="42">
        <v>2</v>
      </c>
      <c r="G14" s="45">
        <v>6</v>
      </c>
      <c r="H14" s="44">
        <v>5</v>
      </c>
      <c r="I14" s="44">
        <v>5</v>
      </c>
      <c r="J14" s="42">
        <v>6</v>
      </c>
      <c r="K14" s="44">
        <v>4</v>
      </c>
      <c r="L14" s="44">
        <v>22</v>
      </c>
    </row>
    <row r="15" spans="1:12" ht="15" customHeight="1" x14ac:dyDescent="0.25">
      <c r="A15" s="41" t="s">
        <v>53</v>
      </c>
      <c r="B15" s="42">
        <v>8</v>
      </c>
      <c r="C15" s="43">
        <v>10</v>
      </c>
      <c r="D15" s="44">
        <v>10</v>
      </c>
      <c r="E15" s="44">
        <v>11</v>
      </c>
      <c r="F15" s="42">
        <v>10</v>
      </c>
      <c r="G15" s="45">
        <v>9</v>
      </c>
      <c r="H15" s="44">
        <v>10</v>
      </c>
      <c r="I15" s="44">
        <v>10</v>
      </c>
      <c r="J15" s="42">
        <v>10</v>
      </c>
      <c r="K15" s="44">
        <v>41</v>
      </c>
      <c r="L15" s="44">
        <v>39</v>
      </c>
    </row>
    <row r="16" spans="1:12" ht="15" customHeight="1" x14ac:dyDescent="0.25">
      <c r="A16" s="41" t="s">
        <v>54</v>
      </c>
      <c r="B16" s="42">
        <v>9</v>
      </c>
      <c r="C16" s="43">
        <v>9</v>
      </c>
      <c r="D16" s="44">
        <v>9</v>
      </c>
      <c r="E16" s="44">
        <v>9</v>
      </c>
      <c r="F16" s="42">
        <v>9</v>
      </c>
      <c r="G16" s="45">
        <v>9</v>
      </c>
      <c r="H16" s="44">
        <v>9</v>
      </c>
      <c r="I16" s="44">
        <v>9</v>
      </c>
      <c r="J16" s="42">
        <v>9</v>
      </c>
      <c r="K16" s="44">
        <v>36</v>
      </c>
      <c r="L16" s="44">
        <v>36</v>
      </c>
    </row>
    <row r="17" spans="1:12" ht="15" customHeight="1" x14ac:dyDescent="0.25">
      <c r="A17" s="46" t="s">
        <v>55</v>
      </c>
      <c r="B17" s="42"/>
      <c r="C17" s="43"/>
      <c r="D17" s="44"/>
      <c r="E17" s="44"/>
      <c r="F17" s="42"/>
      <c r="G17" s="45"/>
      <c r="H17" s="44"/>
      <c r="I17" s="44"/>
      <c r="J17" s="42"/>
      <c r="K17" s="44"/>
      <c r="L17" s="44"/>
    </row>
    <row r="18" spans="1:12" ht="15" customHeight="1" x14ac:dyDescent="0.25">
      <c r="A18" s="36" t="s">
        <v>56</v>
      </c>
      <c r="B18" s="37">
        <v>0</v>
      </c>
      <c r="C18" s="38">
        <v>-367</v>
      </c>
      <c r="D18" s="39">
        <v>0</v>
      </c>
      <c r="E18" s="39">
        <v>0</v>
      </c>
      <c r="F18" s="37">
        <v>0</v>
      </c>
      <c r="G18" s="40">
        <v>361</v>
      </c>
      <c r="H18" s="39">
        <v>0</v>
      </c>
      <c r="I18" s="39">
        <v>0</v>
      </c>
      <c r="J18" s="37">
        <v>0</v>
      </c>
      <c r="K18" s="39">
        <v>-367</v>
      </c>
      <c r="L18" s="39">
        <v>361</v>
      </c>
    </row>
    <row r="19" spans="1:12" ht="15" customHeight="1" x14ac:dyDescent="0.25">
      <c r="A19" s="36" t="s">
        <v>57</v>
      </c>
      <c r="B19" s="37">
        <v>0</v>
      </c>
      <c r="C19" s="38">
        <v>354</v>
      </c>
      <c r="D19" s="39">
        <v>0</v>
      </c>
      <c r="E19" s="39">
        <v>0</v>
      </c>
      <c r="F19" s="37">
        <v>0</v>
      </c>
      <c r="G19" s="40">
        <v>85</v>
      </c>
      <c r="H19" s="39">
        <v>0</v>
      </c>
      <c r="I19" s="39">
        <v>0</v>
      </c>
      <c r="J19" s="37">
        <v>0</v>
      </c>
      <c r="K19" s="39">
        <v>354</v>
      </c>
      <c r="L19" s="39">
        <v>85</v>
      </c>
    </row>
    <row r="20" spans="1:12" ht="15" customHeight="1" x14ac:dyDescent="0.25">
      <c r="A20" s="36" t="s">
        <v>58</v>
      </c>
      <c r="B20" s="37">
        <v>0</v>
      </c>
      <c r="C20" s="38">
        <v>87</v>
      </c>
      <c r="D20" s="39">
        <v>0</v>
      </c>
      <c r="E20" s="39">
        <v>0</v>
      </c>
      <c r="F20" s="37">
        <v>0</v>
      </c>
      <c r="G20" s="40">
        <v>0</v>
      </c>
      <c r="H20" s="39">
        <v>0</v>
      </c>
      <c r="I20" s="39">
        <v>0</v>
      </c>
      <c r="J20" s="37">
        <v>0</v>
      </c>
      <c r="K20" s="39">
        <v>87</v>
      </c>
      <c r="L20" s="39">
        <v>0</v>
      </c>
    </row>
    <row r="21" spans="1:12" ht="15" customHeight="1" x14ac:dyDescent="0.25">
      <c r="A21" s="36" t="s">
        <v>59</v>
      </c>
      <c r="B21" s="37">
        <v>0</v>
      </c>
      <c r="C21" s="38">
        <v>346</v>
      </c>
      <c r="D21" s="39">
        <v>0</v>
      </c>
      <c r="E21" s="39">
        <v>0</v>
      </c>
      <c r="F21" s="37">
        <v>0</v>
      </c>
      <c r="G21" s="40">
        <v>0</v>
      </c>
      <c r="H21" s="39">
        <v>0</v>
      </c>
      <c r="I21" s="39">
        <v>0</v>
      </c>
      <c r="J21" s="37">
        <v>0</v>
      </c>
      <c r="K21" s="39">
        <v>346</v>
      </c>
      <c r="L21" s="39">
        <v>0</v>
      </c>
    </row>
    <row r="22" spans="1:12" ht="15" customHeight="1" x14ac:dyDescent="0.25">
      <c r="A22" s="47" t="s">
        <v>60</v>
      </c>
      <c r="B22" s="48">
        <v>0</v>
      </c>
      <c r="C22" s="49">
        <v>0</v>
      </c>
      <c r="D22" s="50">
        <v>0</v>
      </c>
      <c r="E22" s="50">
        <v>0</v>
      </c>
      <c r="F22" s="48">
        <v>0</v>
      </c>
      <c r="G22" s="51">
        <v>133</v>
      </c>
      <c r="H22" s="50">
        <v>0</v>
      </c>
      <c r="I22" s="50">
        <v>0</v>
      </c>
      <c r="J22" s="48">
        <v>0</v>
      </c>
      <c r="K22" s="50">
        <v>0</v>
      </c>
      <c r="L22" s="50">
        <v>133</v>
      </c>
    </row>
    <row r="23" spans="1:12" ht="15" customHeight="1" x14ac:dyDescent="0.25">
      <c r="A23" s="52" t="s">
        <v>61</v>
      </c>
      <c r="B23" s="53">
        <v>18</v>
      </c>
      <c r="C23" s="54">
        <v>439</v>
      </c>
      <c r="D23" s="55">
        <v>20</v>
      </c>
      <c r="E23" s="55">
        <v>21</v>
      </c>
      <c r="F23" s="53">
        <v>21</v>
      </c>
      <c r="G23" s="56">
        <v>603</v>
      </c>
      <c r="H23" s="55">
        <v>24</v>
      </c>
      <c r="I23" s="55">
        <v>24</v>
      </c>
      <c r="J23" s="53">
        <v>25</v>
      </c>
      <c r="K23" s="55">
        <v>501</v>
      </c>
      <c r="L23" s="55">
        <v>676</v>
      </c>
    </row>
    <row r="24" spans="1:12" ht="15" customHeight="1" x14ac:dyDescent="0.25">
      <c r="A24" s="52"/>
      <c r="B24" s="53"/>
      <c r="C24" s="57"/>
      <c r="D24" s="55"/>
      <c r="E24" s="55"/>
      <c r="F24" s="53"/>
      <c r="G24" s="56"/>
      <c r="H24" s="55"/>
      <c r="I24" s="55"/>
      <c r="J24" s="53"/>
      <c r="K24" s="55"/>
      <c r="L24" s="55"/>
    </row>
    <row r="25" spans="1:12" ht="15" customHeight="1" x14ac:dyDescent="0.25">
      <c r="A25" s="26" t="s">
        <v>62</v>
      </c>
      <c r="B25" s="58"/>
      <c r="C25" s="57"/>
      <c r="D25" s="59"/>
      <c r="E25" s="59"/>
      <c r="F25" s="58"/>
      <c r="G25" s="60"/>
      <c r="H25" s="59"/>
      <c r="I25" s="59"/>
      <c r="J25" s="58"/>
      <c r="K25" s="59"/>
      <c r="L25" s="59"/>
    </row>
    <row r="26" spans="1:12" ht="15" customHeight="1" x14ac:dyDescent="0.25">
      <c r="A26" s="31" t="s">
        <v>50</v>
      </c>
      <c r="B26" s="61"/>
      <c r="C26" s="62"/>
      <c r="D26" s="63"/>
      <c r="E26" s="63"/>
      <c r="F26" s="61"/>
      <c r="G26" s="64"/>
      <c r="H26" s="63"/>
      <c r="I26" s="63"/>
      <c r="J26" s="61"/>
      <c r="K26" s="63"/>
      <c r="L26" s="63"/>
    </row>
    <row r="27" spans="1:12" ht="15" customHeight="1" x14ac:dyDescent="0.25">
      <c r="A27" s="36" t="s">
        <v>63</v>
      </c>
      <c r="B27" s="37">
        <v>13</v>
      </c>
      <c r="C27" s="38">
        <v>14</v>
      </c>
      <c r="D27" s="39">
        <v>15</v>
      </c>
      <c r="E27" s="39">
        <v>15</v>
      </c>
      <c r="F27" s="37">
        <v>15</v>
      </c>
      <c r="G27" s="40">
        <v>18</v>
      </c>
      <c r="H27" s="39">
        <v>17</v>
      </c>
      <c r="I27" s="39">
        <v>18</v>
      </c>
      <c r="J27" s="37">
        <v>18</v>
      </c>
      <c r="K27" s="39">
        <v>59</v>
      </c>
      <c r="L27" s="39">
        <v>71</v>
      </c>
    </row>
    <row r="28" spans="1:12" ht="15" customHeight="1" x14ac:dyDescent="0.25">
      <c r="A28" s="41" t="s">
        <v>52</v>
      </c>
      <c r="B28" s="42">
        <v>1</v>
      </c>
      <c r="C28" s="43">
        <v>0</v>
      </c>
      <c r="D28" s="44">
        <v>1</v>
      </c>
      <c r="E28" s="44">
        <v>1</v>
      </c>
      <c r="F28" s="42">
        <v>1</v>
      </c>
      <c r="G28" s="45">
        <v>4</v>
      </c>
      <c r="H28" s="44">
        <v>4</v>
      </c>
      <c r="I28" s="44">
        <v>4</v>
      </c>
      <c r="J28" s="42">
        <v>4</v>
      </c>
      <c r="K28" s="44">
        <v>3</v>
      </c>
      <c r="L28" s="44">
        <v>16</v>
      </c>
    </row>
    <row r="29" spans="1:12" ht="15" customHeight="1" x14ac:dyDescent="0.25">
      <c r="A29" s="41" t="s">
        <v>53</v>
      </c>
      <c r="B29" s="42">
        <v>6</v>
      </c>
      <c r="C29" s="43">
        <v>8</v>
      </c>
      <c r="D29" s="44">
        <v>7</v>
      </c>
      <c r="E29" s="44">
        <v>8</v>
      </c>
      <c r="F29" s="42">
        <v>7</v>
      </c>
      <c r="G29" s="45">
        <v>7</v>
      </c>
      <c r="H29" s="44">
        <v>6</v>
      </c>
      <c r="I29" s="44">
        <v>8</v>
      </c>
      <c r="J29" s="42">
        <v>7</v>
      </c>
      <c r="K29" s="44">
        <v>30</v>
      </c>
      <c r="L29" s="44">
        <v>28</v>
      </c>
    </row>
    <row r="30" spans="1:12" ht="15" customHeight="1" x14ac:dyDescent="0.25">
      <c r="A30" s="41" t="s">
        <v>54</v>
      </c>
      <c r="B30" s="42">
        <v>6</v>
      </c>
      <c r="C30" s="43">
        <v>6</v>
      </c>
      <c r="D30" s="44">
        <v>7</v>
      </c>
      <c r="E30" s="44">
        <v>6</v>
      </c>
      <c r="F30" s="42">
        <v>7</v>
      </c>
      <c r="G30" s="45">
        <v>7</v>
      </c>
      <c r="H30" s="44">
        <v>7</v>
      </c>
      <c r="I30" s="44">
        <v>6</v>
      </c>
      <c r="J30" s="42">
        <v>7</v>
      </c>
      <c r="K30" s="44">
        <v>26</v>
      </c>
      <c r="L30" s="44">
        <v>27</v>
      </c>
    </row>
    <row r="31" spans="1:12" ht="15" customHeight="1" x14ac:dyDescent="0.25">
      <c r="A31" s="46" t="s">
        <v>55</v>
      </c>
      <c r="B31" s="42"/>
      <c r="C31" s="43"/>
      <c r="D31" s="44"/>
      <c r="E31" s="44"/>
      <c r="F31" s="42"/>
      <c r="G31" s="45"/>
      <c r="H31" s="44"/>
      <c r="I31" s="44"/>
      <c r="J31" s="42"/>
      <c r="K31" s="44"/>
      <c r="L31" s="44"/>
    </row>
    <row r="32" spans="1:12" ht="15" customHeight="1" x14ac:dyDescent="0.25">
      <c r="A32" s="36" t="s">
        <v>56</v>
      </c>
      <c r="B32" s="37">
        <v>0</v>
      </c>
      <c r="C32" s="38">
        <v>-319</v>
      </c>
      <c r="D32" s="39">
        <v>0</v>
      </c>
      <c r="E32" s="39">
        <v>0</v>
      </c>
      <c r="F32" s="37">
        <v>0</v>
      </c>
      <c r="G32" s="40">
        <v>340</v>
      </c>
      <c r="H32" s="39">
        <v>0</v>
      </c>
      <c r="I32" s="39">
        <v>0</v>
      </c>
      <c r="J32" s="37">
        <v>0</v>
      </c>
      <c r="K32" s="39">
        <v>-319</v>
      </c>
      <c r="L32" s="39">
        <v>340</v>
      </c>
    </row>
    <row r="33" spans="1:12" ht="15" customHeight="1" x14ac:dyDescent="0.25">
      <c r="A33" s="36" t="s">
        <v>64</v>
      </c>
      <c r="B33" s="37">
        <v>0</v>
      </c>
      <c r="C33" s="38">
        <v>0</v>
      </c>
      <c r="D33" s="39">
        <v>0</v>
      </c>
      <c r="E33" s="39">
        <v>0</v>
      </c>
      <c r="F33" s="37">
        <v>579</v>
      </c>
      <c r="G33" s="40">
        <v>0</v>
      </c>
      <c r="H33" s="39">
        <v>0</v>
      </c>
      <c r="I33" s="39">
        <v>0</v>
      </c>
      <c r="J33" s="37">
        <v>0</v>
      </c>
      <c r="K33" s="39">
        <v>579</v>
      </c>
      <c r="L33" s="39">
        <v>0</v>
      </c>
    </row>
    <row r="34" spans="1:12" ht="15" customHeight="1" x14ac:dyDescent="0.25">
      <c r="A34" s="36" t="s">
        <v>57</v>
      </c>
      <c r="B34" s="37">
        <v>0</v>
      </c>
      <c r="C34" s="38">
        <v>256</v>
      </c>
      <c r="D34" s="39">
        <v>0</v>
      </c>
      <c r="E34" s="39">
        <v>0</v>
      </c>
      <c r="F34" s="37">
        <v>0</v>
      </c>
      <c r="G34" s="40">
        <v>65</v>
      </c>
      <c r="H34" s="39">
        <v>0</v>
      </c>
      <c r="I34" s="39">
        <v>0</v>
      </c>
      <c r="J34" s="37">
        <v>0</v>
      </c>
      <c r="K34" s="39">
        <v>256</v>
      </c>
      <c r="L34" s="39">
        <v>65</v>
      </c>
    </row>
    <row r="35" spans="1:12" ht="15" customHeight="1" x14ac:dyDescent="0.25">
      <c r="A35" s="36" t="s">
        <v>58</v>
      </c>
      <c r="B35" s="37">
        <v>0</v>
      </c>
      <c r="C35" s="38">
        <v>63</v>
      </c>
      <c r="D35" s="39">
        <v>0</v>
      </c>
      <c r="E35" s="39">
        <v>0</v>
      </c>
      <c r="F35" s="37">
        <v>0</v>
      </c>
      <c r="G35" s="40">
        <v>0</v>
      </c>
      <c r="H35" s="39">
        <v>0</v>
      </c>
      <c r="I35" s="39">
        <v>0</v>
      </c>
      <c r="J35" s="37">
        <v>0</v>
      </c>
      <c r="K35" s="39">
        <v>63</v>
      </c>
      <c r="L35" s="39">
        <v>0</v>
      </c>
    </row>
    <row r="36" spans="1:12" ht="15" customHeight="1" x14ac:dyDescent="0.25">
      <c r="A36" s="36" t="s">
        <v>59</v>
      </c>
      <c r="B36" s="37">
        <v>0</v>
      </c>
      <c r="C36" s="38">
        <v>272</v>
      </c>
      <c r="D36" s="39">
        <v>0</v>
      </c>
      <c r="E36" s="39">
        <v>0</v>
      </c>
      <c r="F36" s="37">
        <v>0</v>
      </c>
      <c r="G36" s="40">
        <v>0</v>
      </c>
      <c r="H36" s="39">
        <v>0</v>
      </c>
      <c r="I36" s="39">
        <v>0</v>
      </c>
      <c r="J36" s="37">
        <v>0</v>
      </c>
      <c r="K36" s="39">
        <v>272</v>
      </c>
      <c r="L36" s="39">
        <v>0</v>
      </c>
    </row>
    <row r="37" spans="1:12" ht="15" customHeight="1" x14ac:dyDescent="0.25">
      <c r="A37" s="47" t="s">
        <v>60</v>
      </c>
      <c r="B37" s="48">
        <v>0</v>
      </c>
      <c r="C37" s="49">
        <v>0</v>
      </c>
      <c r="D37" s="50">
        <v>0</v>
      </c>
      <c r="E37" s="50">
        <v>0</v>
      </c>
      <c r="F37" s="48">
        <v>0</v>
      </c>
      <c r="G37" s="51">
        <v>98</v>
      </c>
      <c r="H37" s="50">
        <v>0</v>
      </c>
      <c r="I37" s="50">
        <v>0</v>
      </c>
      <c r="J37" s="48">
        <v>0</v>
      </c>
      <c r="K37" s="50">
        <v>0</v>
      </c>
      <c r="L37" s="50">
        <v>98</v>
      </c>
    </row>
    <row r="38" spans="1:12" ht="15" customHeight="1" x14ac:dyDescent="0.25">
      <c r="A38" s="52" t="s">
        <v>65</v>
      </c>
      <c r="B38" s="53">
        <v>13</v>
      </c>
      <c r="C38" s="54">
        <v>286</v>
      </c>
      <c r="D38" s="55">
        <v>15</v>
      </c>
      <c r="E38" s="55">
        <v>15</v>
      </c>
      <c r="F38" s="53">
        <v>594</v>
      </c>
      <c r="G38" s="56">
        <v>521</v>
      </c>
      <c r="H38" s="55">
        <v>17</v>
      </c>
      <c r="I38" s="55">
        <v>18</v>
      </c>
      <c r="J38" s="53">
        <v>18</v>
      </c>
      <c r="K38" s="55">
        <v>910</v>
      </c>
      <c r="L38" s="55">
        <v>574</v>
      </c>
    </row>
    <row r="39" spans="1:12" ht="3" customHeight="1" x14ac:dyDescent="0.25">
      <c r="A39" s="65"/>
      <c r="B39" s="66"/>
      <c r="C39" s="66"/>
      <c r="D39" s="66"/>
      <c r="E39" s="66"/>
      <c r="F39" s="66"/>
      <c r="G39" s="66"/>
      <c r="H39" s="66"/>
      <c r="I39" s="66"/>
      <c r="J39" s="66"/>
      <c r="K39" s="66"/>
      <c r="L39" s="66"/>
    </row>
    <row r="40" spans="1:12" ht="10.4" customHeight="1" x14ac:dyDescent="0.25">
      <c r="A40" s="2632" t="s">
        <v>66</v>
      </c>
      <c r="B40" s="2633" t="s">
        <v>15</v>
      </c>
      <c r="C40" s="2633" t="s">
        <v>15</v>
      </c>
      <c r="D40" s="2633" t="s">
        <v>15</v>
      </c>
      <c r="E40" s="2633" t="s">
        <v>15</v>
      </c>
      <c r="F40" s="2633" t="s">
        <v>15</v>
      </c>
      <c r="G40" s="2633" t="s">
        <v>15</v>
      </c>
      <c r="H40" s="2633" t="s">
        <v>15</v>
      </c>
      <c r="I40" s="2633" t="s">
        <v>15</v>
      </c>
      <c r="J40" s="2633" t="s">
        <v>15</v>
      </c>
      <c r="K40" s="2633" t="s">
        <v>15</v>
      </c>
      <c r="L40" s="2633" t="s">
        <v>15</v>
      </c>
    </row>
    <row r="41" spans="1:12" ht="10.4" customHeight="1" x14ac:dyDescent="0.25">
      <c r="A41" s="2632" t="s">
        <v>67</v>
      </c>
      <c r="B41" s="2632" t="s">
        <v>15</v>
      </c>
      <c r="C41" s="2632" t="s">
        <v>15</v>
      </c>
      <c r="D41" s="2632" t="s">
        <v>15</v>
      </c>
      <c r="E41" s="2632" t="s">
        <v>15</v>
      </c>
      <c r="F41" s="2632" t="s">
        <v>15</v>
      </c>
      <c r="G41" s="2632" t="s">
        <v>15</v>
      </c>
      <c r="H41" s="2632" t="s">
        <v>15</v>
      </c>
      <c r="I41" s="2632" t="s">
        <v>15</v>
      </c>
      <c r="J41" s="2632" t="s">
        <v>15</v>
      </c>
      <c r="K41" s="2632" t="s">
        <v>15</v>
      </c>
      <c r="L41" s="2632" t="s">
        <v>15</v>
      </c>
    </row>
    <row r="42" spans="1:12" ht="10.4" customHeight="1" x14ac:dyDescent="0.25">
      <c r="A42" s="2632" t="s">
        <v>68</v>
      </c>
      <c r="B42" s="2633" t="s">
        <v>15</v>
      </c>
      <c r="C42" s="2633" t="s">
        <v>15</v>
      </c>
      <c r="D42" s="2633" t="s">
        <v>15</v>
      </c>
      <c r="E42" s="2633" t="s">
        <v>15</v>
      </c>
      <c r="F42" s="2633" t="s">
        <v>15</v>
      </c>
      <c r="G42" s="2633" t="s">
        <v>15</v>
      </c>
      <c r="H42" s="2633" t="s">
        <v>15</v>
      </c>
      <c r="I42" s="2633" t="s">
        <v>15</v>
      </c>
      <c r="J42" s="2633" t="s">
        <v>15</v>
      </c>
      <c r="K42" s="2633" t="s">
        <v>15</v>
      </c>
      <c r="L42" s="2633" t="s">
        <v>15</v>
      </c>
    </row>
  </sheetData>
  <mergeCells count="14">
    <mergeCell ref="A41:L41"/>
    <mergeCell ref="A42:L42"/>
    <mergeCell ref="A8:L8"/>
    <mergeCell ref="A9:L9"/>
    <mergeCell ref="C10:F10"/>
    <mergeCell ref="G10:J10"/>
    <mergeCell ref="K10:L10"/>
    <mergeCell ref="A40:L40"/>
    <mergeCell ref="A7:L7"/>
    <mergeCell ref="A2:L2"/>
    <mergeCell ref="A3:L3"/>
    <mergeCell ref="A4:L4"/>
    <mergeCell ref="A5:L5"/>
    <mergeCell ref="A6:L6"/>
  </mergeCells>
  <hyperlinks>
    <hyperlink ref="A1" location="ToC!A2" display="Back to Table of Contents" xr:uid="{C0A33884-87A5-4699-AA62-580F6213CCA9}"/>
  </hyperlinks>
  <pageMargins left="0.5" right="0.5" top="0.5" bottom="0.5" header="0.25" footer="0.25"/>
  <pageSetup scale="60" orientation="landscape" r:id="rId1"/>
  <headerFooter>
    <oddFooter>&amp;L&amp;G&amp;C&amp;"Scotia,Regular"&amp;9Supplementary Financial Information (SFI)&amp;RNotes_2&amp;"Scotia,Regular"&amp;7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7BF59-4823-4839-9E7A-3325CA713C6E}">
  <sheetPr>
    <pageSetUpPr fitToPage="1"/>
  </sheetPr>
  <dimension ref="A1:M7"/>
  <sheetViews>
    <sheetView showGridLines="0" zoomScaleNormal="100" workbookViewId="0"/>
  </sheetViews>
  <sheetFormatPr defaultRowHeight="12.5" x14ac:dyDescent="0.25"/>
  <cols>
    <col min="1" max="1" width="86.7265625" style="22" customWidth="1"/>
    <col min="2" max="13" width="7.26953125" style="22" customWidth="1"/>
    <col min="14" max="16384" width="8.7265625" style="22"/>
  </cols>
  <sheetData>
    <row r="1" spans="1:13" ht="20" customHeight="1" x14ac:dyDescent="0.25">
      <c r="A1" s="21" t="s">
        <v>13</v>
      </c>
    </row>
    <row r="2" spans="1:13" ht="25" customHeight="1" x14ac:dyDescent="0.25">
      <c r="A2" s="2624" t="s">
        <v>35</v>
      </c>
      <c r="B2" s="2624" t="s">
        <v>15</v>
      </c>
      <c r="C2" s="2624" t="s">
        <v>15</v>
      </c>
      <c r="D2" s="2624" t="s">
        <v>15</v>
      </c>
      <c r="E2" s="2624" t="s">
        <v>15</v>
      </c>
      <c r="F2" s="2624" t="s">
        <v>15</v>
      </c>
      <c r="G2" s="2624" t="s">
        <v>15</v>
      </c>
      <c r="H2" s="2624" t="s">
        <v>15</v>
      </c>
      <c r="I2" s="2624" t="s">
        <v>15</v>
      </c>
      <c r="J2" s="2624" t="s">
        <v>15</v>
      </c>
      <c r="K2" s="2624" t="s">
        <v>15</v>
      </c>
      <c r="L2" s="2624" t="s">
        <v>15</v>
      </c>
      <c r="M2" s="2624" t="s">
        <v>15</v>
      </c>
    </row>
    <row r="3" spans="1:13" ht="30" customHeight="1" x14ac:dyDescent="0.35">
      <c r="A3" s="2625" t="s">
        <v>69</v>
      </c>
      <c r="B3" s="2625" t="s">
        <v>15</v>
      </c>
      <c r="C3" s="2625" t="s">
        <v>15</v>
      </c>
      <c r="D3" s="2625" t="s">
        <v>15</v>
      </c>
      <c r="E3" s="2625" t="s">
        <v>15</v>
      </c>
      <c r="F3" s="2625" t="s">
        <v>15</v>
      </c>
      <c r="G3" s="2625" t="s">
        <v>15</v>
      </c>
      <c r="H3" s="2625" t="s">
        <v>15</v>
      </c>
      <c r="I3" s="2625" t="s">
        <v>15</v>
      </c>
      <c r="J3" s="2625" t="s">
        <v>15</v>
      </c>
      <c r="K3" s="2625" t="s">
        <v>15</v>
      </c>
      <c r="L3" s="2625" t="s">
        <v>15</v>
      </c>
      <c r="M3" s="2625" t="s">
        <v>15</v>
      </c>
    </row>
    <row r="4" spans="1:13" ht="61" customHeight="1" x14ac:dyDescent="0.25">
      <c r="A4" s="2623" t="s">
        <v>70</v>
      </c>
      <c r="B4" s="2623" t="s">
        <v>15</v>
      </c>
      <c r="C4" s="2623" t="s">
        <v>15</v>
      </c>
      <c r="D4" s="2623" t="s">
        <v>15</v>
      </c>
      <c r="E4" s="2623" t="s">
        <v>15</v>
      </c>
      <c r="F4" s="2623" t="s">
        <v>15</v>
      </c>
      <c r="G4" s="2623" t="s">
        <v>15</v>
      </c>
      <c r="H4" s="2623" t="s">
        <v>15</v>
      </c>
      <c r="I4" s="2623" t="s">
        <v>15</v>
      </c>
      <c r="J4" s="2623" t="s">
        <v>15</v>
      </c>
      <c r="K4" s="2623" t="s">
        <v>15</v>
      </c>
      <c r="L4" s="2623" t="s">
        <v>15</v>
      </c>
      <c r="M4" s="2623" t="s">
        <v>15</v>
      </c>
    </row>
    <row r="5" spans="1:13" ht="25" customHeight="1" x14ac:dyDescent="0.35">
      <c r="A5" s="2625" t="s">
        <v>71</v>
      </c>
      <c r="B5" s="2625" t="s">
        <v>15</v>
      </c>
      <c r="C5" s="2625" t="s">
        <v>15</v>
      </c>
      <c r="D5" s="2625" t="s">
        <v>15</v>
      </c>
      <c r="E5" s="2625" t="s">
        <v>15</v>
      </c>
      <c r="F5" s="2625" t="s">
        <v>15</v>
      </c>
      <c r="G5" s="2625" t="s">
        <v>15</v>
      </c>
      <c r="H5" s="2625" t="s">
        <v>15</v>
      </c>
      <c r="I5" s="2625" t="s">
        <v>15</v>
      </c>
      <c r="J5" s="2625" t="s">
        <v>15</v>
      </c>
      <c r="K5" s="2625" t="s">
        <v>15</v>
      </c>
      <c r="L5" s="2625" t="s">
        <v>15</v>
      </c>
      <c r="M5" s="2625" t="s">
        <v>15</v>
      </c>
    </row>
    <row r="6" spans="1:13" ht="308" customHeight="1" x14ac:dyDescent="0.35">
      <c r="A6" s="2639" t="s">
        <v>72</v>
      </c>
      <c r="B6" s="2639" t="s">
        <v>15</v>
      </c>
      <c r="C6" s="2639" t="s">
        <v>15</v>
      </c>
      <c r="D6" s="2639" t="s">
        <v>15</v>
      </c>
      <c r="E6" s="2639" t="s">
        <v>15</v>
      </c>
      <c r="F6" s="2639" t="s">
        <v>15</v>
      </c>
      <c r="G6" s="2639" t="s">
        <v>15</v>
      </c>
      <c r="H6" s="2639" t="s">
        <v>15</v>
      </c>
      <c r="I6" s="2639" t="s">
        <v>15</v>
      </c>
      <c r="J6" s="2639" t="s">
        <v>15</v>
      </c>
      <c r="K6" s="2639" t="s">
        <v>15</v>
      </c>
      <c r="L6" s="2639" t="s">
        <v>15</v>
      </c>
      <c r="M6" s="2639" t="s">
        <v>15</v>
      </c>
    </row>
    <row r="7" spans="1:13" ht="25" customHeight="1" x14ac:dyDescent="0.35">
      <c r="A7" s="67"/>
      <c r="B7" s="67"/>
      <c r="C7" s="67"/>
      <c r="D7" s="67"/>
      <c r="E7" s="67"/>
      <c r="F7" s="67"/>
      <c r="G7" s="67"/>
      <c r="H7" s="67"/>
      <c r="I7" s="67"/>
      <c r="J7" s="67"/>
      <c r="K7" s="67"/>
      <c r="L7" s="67"/>
      <c r="M7" s="67"/>
    </row>
  </sheetData>
  <mergeCells count="5">
    <mergeCell ref="A2:M2"/>
    <mergeCell ref="A3:M3"/>
    <mergeCell ref="A4:M4"/>
    <mergeCell ref="A5:M5"/>
    <mergeCell ref="A6:M6"/>
  </mergeCells>
  <hyperlinks>
    <hyperlink ref="A1" location="ToC!A2" display="Back to Table of Contents" xr:uid="{F9D8A2FD-0409-48A7-8585-F699E0C5A57C}"/>
  </hyperlinks>
  <pageMargins left="0.5" right="0.5" top="0.5" bottom="0.5" header="0.25" footer="0.25"/>
  <pageSetup scale="73" orientation="landscape" r:id="rId1"/>
  <headerFooter>
    <oddFooter>&amp;L&amp;G&amp;C&amp;"Scotia,Regular"&amp;9Supplementary Financial Information (SFI)&amp;RNotes_3&amp;"Scotia,Regular"&amp;7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2FDFD-C541-44C2-8620-7580FA13CB27}">
  <sheetPr>
    <pageSetUpPr fitToPage="1"/>
  </sheetPr>
  <dimension ref="A1:G41"/>
  <sheetViews>
    <sheetView showGridLines="0" zoomScaleNormal="100" workbookViewId="0"/>
  </sheetViews>
  <sheetFormatPr defaultRowHeight="12.5" x14ac:dyDescent="0.25"/>
  <cols>
    <col min="1" max="1" width="14.7265625" style="22" customWidth="1"/>
    <col min="2" max="2" width="6.7265625" style="22" customWidth="1"/>
    <col min="3" max="3" width="73.7265625" style="22" customWidth="1"/>
    <col min="4" max="4" width="17.7265625" style="22" customWidth="1"/>
    <col min="5" max="5" width="23.7265625" style="22" customWidth="1"/>
    <col min="6" max="7" width="17.7265625" style="22" customWidth="1"/>
    <col min="8" max="16384" width="8.7265625" style="22"/>
  </cols>
  <sheetData>
    <row r="1" spans="1:7" ht="20" customHeight="1" x14ac:dyDescent="0.25">
      <c r="A1" s="21" t="s">
        <v>13</v>
      </c>
    </row>
    <row r="2" spans="1:7" ht="24.65" customHeight="1" x14ac:dyDescent="0.25">
      <c r="A2" s="2624" t="s">
        <v>73</v>
      </c>
      <c r="B2" s="2624" t="s">
        <v>15</v>
      </c>
      <c r="C2" s="2624" t="s">
        <v>15</v>
      </c>
      <c r="D2" s="2624" t="s">
        <v>15</v>
      </c>
      <c r="E2" s="2624" t="s">
        <v>15</v>
      </c>
      <c r="F2" s="2624" t="s">
        <v>15</v>
      </c>
      <c r="G2" s="2624" t="s">
        <v>15</v>
      </c>
    </row>
    <row r="3" spans="1:7" ht="30" customHeight="1" x14ac:dyDescent="0.25">
      <c r="A3" s="2643" t="s">
        <v>74</v>
      </c>
      <c r="B3" s="2643" t="s">
        <v>15</v>
      </c>
      <c r="C3" s="2643" t="s">
        <v>15</v>
      </c>
      <c r="D3" s="2643" t="s">
        <v>15</v>
      </c>
      <c r="E3" s="2643" t="s">
        <v>15</v>
      </c>
      <c r="F3" s="2643" t="s">
        <v>15</v>
      </c>
      <c r="G3" s="2643" t="s">
        <v>15</v>
      </c>
    </row>
    <row r="4" spans="1:7" ht="12" customHeight="1" x14ac:dyDescent="0.25">
      <c r="A4" s="2644" t="s">
        <v>75</v>
      </c>
      <c r="B4" s="2644" t="s">
        <v>15</v>
      </c>
      <c r="C4" s="2644" t="s">
        <v>15</v>
      </c>
      <c r="D4" s="2644" t="s">
        <v>15</v>
      </c>
      <c r="E4" s="2644" t="s">
        <v>15</v>
      </c>
      <c r="F4" s="2644" t="s">
        <v>15</v>
      </c>
      <c r="G4" s="2644" t="s">
        <v>15</v>
      </c>
    </row>
    <row r="5" spans="1:7" ht="15" customHeight="1" x14ac:dyDescent="0.25">
      <c r="A5" s="2645" t="s">
        <v>76</v>
      </c>
      <c r="B5" s="2645" t="s">
        <v>15</v>
      </c>
      <c r="C5" s="2646" t="s">
        <v>15</v>
      </c>
      <c r="D5" s="2647" t="s">
        <v>77</v>
      </c>
      <c r="E5" s="2648" t="s">
        <v>15</v>
      </c>
      <c r="F5" s="2649" t="s">
        <v>78</v>
      </c>
      <c r="G5" s="2650" t="s">
        <v>15</v>
      </c>
    </row>
    <row r="6" spans="1:7" ht="20.149999999999999" customHeight="1" x14ac:dyDescent="0.25">
      <c r="A6" s="68" t="s">
        <v>79</v>
      </c>
      <c r="B6" s="69" t="s">
        <v>80</v>
      </c>
      <c r="C6" s="70" t="s">
        <v>81</v>
      </c>
      <c r="D6" s="71" t="s">
        <v>82</v>
      </c>
      <c r="E6" s="72" t="s">
        <v>83</v>
      </c>
      <c r="F6" s="73" t="s">
        <v>84</v>
      </c>
      <c r="G6" s="74" t="s">
        <v>85</v>
      </c>
    </row>
    <row r="7" spans="1:7" ht="15" customHeight="1" x14ac:dyDescent="0.25">
      <c r="A7" s="75" t="s">
        <v>86</v>
      </c>
      <c r="B7" s="76">
        <v>1</v>
      </c>
      <c r="C7" s="77" t="s">
        <v>87</v>
      </c>
      <c r="D7" s="78"/>
      <c r="E7" s="79"/>
      <c r="F7" s="78">
        <v>16</v>
      </c>
      <c r="G7" s="80"/>
    </row>
    <row r="8" spans="1:7" ht="15" customHeight="1" x14ac:dyDescent="0.25">
      <c r="A8" s="81"/>
      <c r="B8" s="82">
        <v>2</v>
      </c>
      <c r="C8" s="83" t="s">
        <v>88</v>
      </c>
      <c r="D8" s="84"/>
      <c r="E8" s="85"/>
      <c r="F8" s="84" t="s">
        <v>89</v>
      </c>
      <c r="G8" s="86"/>
    </row>
    <row r="9" spans="1:7" ht="15" customHeight="1" x14ac:dyDescent="0.25">
      <c r="A9" s="81"/>
      <c r="B9" s="82">
        <v>3</v>
      </c>
      <c r="C9" s="83" t="s">
        <v>90</v>
      </c>
      <c r="D9" s="84"/>
      <c r="E9" s="85"/>
      <c r="F9" s="84" t="s">
        <v>91</v>
      </c>
      <c r="G9" s="86"/>
    </row>
    <row r="10" spans="1:7" ht="19" customHeight="1" x14ac:dyDescent="0.25">
      <c r="A10" s="87"/>
      <c r="B10" s="88">
        <v>4</v>
      </c>
      <c r="C10" s="89" t="s">
        <v>92</v>
      </c>
      <c r="D10" s="90" t="s">
        <v>93</v>
      </c>
      <c r="E10" s="91"/>
      <c r="F10" s="90" t="s">
        <v>94</v>
      </c>
      <c r="G10" s="92"/>
    </row>
    <row r="11" spans="1:7" ht="15" customHeight="1" x14ac:dyDescent="0.25">
      <c r="A11" s="2640" t="s">
        <v>95</v>
      </c>
      <c r="B11" s="76">
        <v>5</v>
      </c>
      <c r="C11" s="77" t="s">
        <v>96</v>
      </c>
      <c r="D11" s="78"/>
      <c r="E11" s="79"/>
      <c r="F11" s="78" t="s">
        <v>97</v>
      </c>
      <c r="G11" s="80"/>
    </row>
    <row r="12" spans="1:7" ht="15" customHeight="1" x14ac:dyDescent="0.25">
      <c r="A12" s="2641" t="s">
        <v>15</v>
      </c>
      <c r="B12" s="82">
        <v>6</v>
      </c>
      <c r="C12" s="83" t="s">
        <v>98</v>
      </c>
      <c r="D12" s="84"/>
      <c r="E12" s="85"/>
      <c r="F12" s="84" t="s">
        <v>89</v>
      </c>
      <c r="G12" s="86"/>
    </row>
    <row r="13" spans="1:7" ht="15" customHeight="1" x14ac:dyDescent="0.25">
      <c r="A13" s="2641" t="s">
        <v>15</v>
      </c>
      <c r="B13" s="82">
        <v>7</v>
      </c>
      <c r="C13" s="83" t="s">
        <v>99</v>
      </c>
      <c r="D13" s="84"/>
      <c r="E13" s="85"/>
      <c r="F13" s="84">
        <v>80</v>
      </c>
      <c r="G13" s="86"/>
    </row>
    <row r="14" spans="1:7" ht="15" customHeight="1" x14ac:dyDescent="0.25">
      <c r="A14" s="93"/>
      <c r="B14" s="88">
        <v>8</v>
      </c>
      <c r="C14" s="89" t="s">
        <v>100</v>
      </c>
      <c r="D14" s="94"/>
      <c r="E14" s="95"/>
      <c r="F14" s="94" t="s">
        <v>101</v>
      </c>
      <c r="G14" s="96"/>
    </row>
    <row r="15" spans="1:7" ht="15" customHeight="1" x14ac:dyDescent="0.25">
      <c r="A15" s="2640" t="s">
        <v>102</v>
      </c>
      <c r="B15" s="76">
        <v>9</v>
      </c>
      <c r="C15" s="77" t="s">
        <v>103</v>
      </c>
      <c r="D15" s="78" t="s">
        <v>104</v>
      </c>
      <c r="E15" s="97" t="s">
        <v>105</v>
      </c>
      <c r="F15" s="78" t="s">
        <v>106</v>
      </c>
      <c r="G15" s="80">
        <v>210</v>
      </c>
    </row>
    <row r="16" spans="1:7" ht="15" customHeight="1" x14ac:dyDescent="0.25">
      <c r="A16" s="2641" t="s">
        <v>15</v>
      </c>
      <c r="B16" s="82">
        <v>10</v>
      </c>
      <c r="C16" s="83" t="s">
        <v>107</v>
      </c>
      <c r="D16" s="84" t="s">
        <v>108</v>
      </c>
      <c r="E16" s="85" t="s">
        <v>109</v>
      </c>
      <c r="F16" s="84">
        <v>60</v>
      </c>
      <c r="G16" s="86"/>
    </row>
    <row r="17" spans="1:7" ht="15" customHeight="1" x14ac:dyDescent="0.25">
      <c r="A17" s="98"/>
      <c r="B17" s="82"/>
      <c r="C17" s="83" t="s">
        <v>110</v>
      </c>
      <c r="D17" s="84"/>
      <c r="E17" s="85" t="s">
        <v>111</v>
      </c>
      <c r="F17" s="84"/>
      <c r="G17" s="86"/>
    </row>
    <row r="18" spans="1:7" ht="15" customHeight="1" x14ac:dyDescent="0.25">
      <c r="A18" s="98"/>
      <c r="B18" s="82">
        <v>11</v>
      </c>
      <c r="C18" s="83" t="s">
        <v>112</v>
      </c>
      <c r="D18" s="84" t="s">
        <v>113</v>
      </c>
      <c r="E18" s="85">
        <v>91</v>
      </c>
      <c r="F18" s="84" t="s">
        <v>114</v>
      </c>
      <c r="G18" s="86"/>
    </row>
    <row r="19" spans="1:7" ht="15" customHeight="1" x14ac:dyDescent="0.25">
      <c r="A19" s="98"/>
      <c r="B19" s="82"/>
      <c r="C19" s="83" t="s">
        <v>115</v>
      </c>
      <c r="D19" s="84"/>
      <c r="E19" s="85"/>
      <c r="F19" s="84"/>
      <c r="G19" s="86"/>
    </row>
    <row r="20" spans="1:7" ht="15" customHeight="1" x14ac:dyDescent="0.25">
      <c r="A20" s="98"/>
      <c r="B20" s="82">
        <v>12</v>
      </c>
      <c r="C20" s="83" t="s">
        <v>116</v>
      </c>
      <c r="D20" s="84"/>
      <c r="E20" s="85"/>
      <c r="F20" s="84" t="s">
        <v>106</v>
      </c>
      <c r="G20" s="86"/>
    </row>
    <row r="21" spans="1:7" ht="15" customHeight="1" x14ac:dyDescent="0.25">
      <c r="A21" s="98"/>
      <c r="B21" s="82">
        <v>13</v>
      </c>
      <c r="C21" s="83" t="s">
        <v>117</v>
      </c>
      <c r="D21" s="84"/>
      <c r="E21" s="85" t="s">
        <v>118</v>
      </c>
      <c r="F21" s="84" t="s">
        <v>119</v>
      </c>
      <c r="G21" s="86" t="s">
        <v>120</v>
      </c>
    </row>
    <row r="22" spans="1:7" ht="15" customHeight="1" x14ac:dyDescent="0.25">
      <c r="A22" s="98"/>
      <c r="B22" s="82">
        <v>14</v>
      </c>
      <c r="C22" s="83" t="s">
        <v>121</v>
      </c>
      <c r="D22" s="84"/>
      <c r="E22" s="99" t="s">
        <v>122</v>
      </c>
      <c r="F22" s="84" t="s">
        <v>123</v>
      </c>
      <c r="G22" s="86" t="s">
        <v>124</v>
      </c>
    </row>
    <row r="23" spans="1:7" ht="15" customHeight="1" x14ac:dyDescent="0.25">
      <c r="A23" s="98"/>
      <c r="B23" s="82">
        <v>15</v>
      </c>
      <c r="C23" s="83" t="s">
        <v>125</v>
      </c>
      <c r="D23" s="84" t="s">
        <v>126</v>
      </c>
      <c r="E23" s="99" t="s">
        <v>127</v>
      </c>
      <c r="F23" s="84" t="s">
        <v>123</v>
      </c>
      <c r="G23" s="86">
        <v>228</v>
      </c>
    </row>
    <row r="24" spans="1:7" ht="15" customHeight="1" x14ac:dyDescent="0.25">
      <c r="A24" s="98"/>
      <c r="B24" s="82">
        <v>16</v>
      </c>
      <c r="C24" s="83" t="s">
        <v>128</v>
      </c>
      <c r="D24" s="84"/>
      <c r="E24" s="85" t="s">
        <v>129</v>
      </c>
      <c r="F24" s="84" t="s">
        <v>123</v>
      </c>
      <c r="G24" s="86"/>
    </row>
    <row r="25" spans="1:7" ht="15" customHeight="1" x14ac:dyDescent="0.25">
      <c r="A25" s="100"/>
      <c r="B25" s="88">
        <v>17</v>
      </c>
      <c r="C25" s="89" t="s">
        <v>130</v>
      </c>
      <c r="D25" s="94"/>
      <c r="E25" s="95">
        <v>98</v>
      </c>
      <c r="F25" s="94" t="s">
        <v>131</v>
      </c>
      <c r="G25" s="96"/>
    </row>
    <row r="26" spans="1:7" ht="15" customHeight="1" x14ac:dyDescent="0.25">
      <c r="A26" s="101" t="s">
        <v>132</v>
      </c>
      <c r="B26" s="76">
        <v>18</v>
      </c>
      <c r="C26" s="77" t="s">
        <v>133</v>
      </c>
      <c r="D26" s="78" t="s">
        <v>134</v>
      </c>
      <c r="E26" s="79"/>
      <c r="F26" s="78" t="s">
        <v>135</v>
      </c>
      <c r="G26" s="80"/>
    </row>
    <row r="27" spans="1:7" ht="15" customHeight="1" x14ac:dyDescent="0.25">
      <c r="A27" s="98"/>
      <c r="B27" s="82">
        <v>19</v>
      </c>
      <c r="C27" s="83" t="s">
        <v>136</v>
      </c>
      <c r="D27" s="84" t="s">
        <v>134</v>
      </c>
      <c r="E27" s="85"/>
      <c r="F27" s="84">
        <v>101</v>
      </c>
      <c r="G27" s="86"/>
    </row>
    <row r="28" spans="1:7" ht="20.149999999999999" customHeight="1" x14ac:dyDescent="0.25">
      <c r="A28" s="98"/>
      <c r="B28" s="82">
        <v>20</v>
      </c>
      <c r="C28" s="83" t="s">
        <v>137</v>
      </c>
      <c r="D28" s="84" t="s">
        <v>138</v>
      </c>
      <c r="E28" s="85"/>
      <c r="F28" s="84" t="s">
        <v>139</v>
      </c>
      <c r="G28" s="86"/>
    </row>
    <row r="29" spans="1:7" ht="15" customHeight="1" x14ac:dyDescent="0.25">
      <c r="A29" s="100"/>
      <c r="B29" s="88">
        <v>21</v>
      </c>
      <c r="C29" s="89" t="s">
        <v>140</v>
      </c>
      <c r="D29" s="94" t="s">
        <v>141</v>
      </c>
      <c r="E29" s="95"/>
      <c r="F29" s="94" t="s">
        <v>142</v>
      </c>
      <c r="G29" s="96"/>
    </row>
    <row r="30" spans="1:7" ht="15" customHeight="1" x14ac:dyDescent="0.25">
      <c r="A30" s="102" t="s">
        <v>143</v>
      </c>
      <c r="B30" s="76">
        <v>22</v>
      </c>
      <c r="C30" s="77" t="s">
        <v>144</v>
      </c>
      <c r="D30" s="78" t="s">
        <v>145</v>
      </c>
      <c r="E30" s="79"/>
      <c r="F30" s="78" t="s">
        <v>146</v>
      </c>
      <c r="G30" s="80"/>
    </row>
    <row r="31" spans="1:7" ht="15" customHeight="1" x14ac:dyDescent="0.25">
      <c r="A31" s="98"/>
      <c r="B31" s="82">
        <v>23</v>
      </c>
      <c r="C31" s="83" t="s">
        <v>147</v>
      </c>
      <c r="D31" s="84">
        <v>77</v>
      </c>
      <c r="E31" s="85"/>
      <c r="F31" s="84" t="s">
        <v>148</v>
      </c>
      <c r="G31" s="86" t="s">
        <v>149</v>
      </c>
    </row>
    <row r="32" spans="1:7" ht="20.149999999999999" customHeight="1" x14ac:dyDescent="0.25">
      <c r="A32" s="98"/>
      <c r="B32" s="82">
        <v>24</v>
      </c>
      <c r="C32" s="83" t="s">
        <v>150</v>
      </c>
      <c r="D32" s="84" t="s">
        <v>151</v>
      </c>
      <c r="E32" s="85"/>
      <c r="F32" s="84" t="s">
        <v>148</v>
      </c>
      <c r="G32" s="86" t="s">
        <v>149</v>
      </c>
    </row>
    <row r="33" spans="1:7" ht="15" customHeight="1" x14ac:dyDescent="0.25">
      <c r="A33" s="100"/>
      <c r="B33" s="88">
        <v>25</v>
      </c>
      <c r="C33" s="89" t="s">
        <v>152</v>
      </c>
      <c r="D33" s="94"/>
      <c r="E33" s="95"/>
      <c r="F33" s="94" t="s">
        <v>148</v>
      </c>
      <c r="G33" s="96">
        <v>233</v>
      </c>
    </row>
    <row r="34" spans="1:7" ht="15" customHeight="1" x14ac:dyDescent="0.25">
      <c r="A34" s="101" t="s">
        <v>153</v>
      </c>
      <c r="B34" s="76">
        <v>26</v>
      </c>
      <c r="C34" s="77" t="s">
        <v>154</v>
      </c>
      <c r="D34" s="78"/>
      <c r="E34" s="79" t="s">
        <v>155</v>
      </c>
      <c r="F34" s="78" t="s">
        <v>156</v>
      </c>
      <c r="G34" s="80" t="s">
        <v>157</v>
      </c>
    </row>
    <row r="35" spans="1:7" ht="20.149999999999999" customHeight="1" x14ac:dyDescent="0.25">
      <c r="A35" s="98"/>
      <c r="B35" s="82">
        <v>27</v>
      </c>
      <c r="C35" s="83" t="s">
        <v>158</v>
      </c>
      <c r="D35" s="84"/>
      <c r="E35" s="85"/>
      <c r="F35" s="84"/>
      <c r="G35" s="86" t="s">
        <v>159</v>
      </c>
    </row>
    <row r="36" spans="1:7" ht="15" customHeight="1" x14ac:dyDescent="0.25">
      <c r="A36" s="98"/>
      <c r="B36" s="82">
        <v>28</v>
      </c>
      <c r="C36" s="83" t="s">
        <v>160</v>
      </c>
      <c r="D36" s="84">
        <v>63</v>
      </c>
      <c r="E36" s="85" t="s">
        <v>161</v>
      </c>
      <c r="F36" s="84" t="s">
        <v>162</v>
      </c>
      <c r="G36" s="86">
        <v>190</v>
      </c>
    </row>
    <row r="37" spans="1:7" ht="15" customHeight="1" x14ac:dyDescent="0.25">
      <c r="A37" s="98"/>
      <c r="B37" s="82">
        <v>29</v>
      </c>
      <c r="C37" s="83" t="s">
        <v>163</v>
      </c>
      <c r="D37" s="84" t="s">
        <v>164</v>
      </c>
      <c r="E37" s="85">
        <v>99</v>
      </c>
      <c r="F37" s="84" t="s">
        <v>165</v>
      </c>
      <c r="G37" s="86" t="s">
        <v>166</v>
      </c>
    </row>
    <row r="38" spans="1:7" ht="15" customHeight="1" x14ac:dyDescent="0.25">
      <c r="A38" s="100"/>
      <c r="B38" s="88">
        <v>30</v>
      </c>
      <c r="C38" s="89" t="s">
        <v>167</v>
      </c>
      <c r="D38" s="94" t="s">
        <v>126</v>
      </c>
      <c r="E38" s="95"/>
      <c r="F38" s="94" t="s">
        <v>168</v>
      </c>
      <c r="G38" s="96"/>
    </row>
    <row r="39" spans="1:7" ht="15" customHeight="1" x14ac:dyDescent="0.25">
      <c r="A39" s="75" t="s">
        <v>169</v>
      </c>
      <c r="B39" s="76">
        <v>31</v>
      </c>
      <c r="C39" s="77" t="s">
        <v>170</v>
      </c>
      <c r="D39" s="78"/>
      <c r="E39" s="79"/>
      <c r="F39" s="78" t="s">
        <v>171</v>
      </c>
      <c r="G39" s="80"/>
    </row>
    <row r="40" spans="1:7" ht="15" customHeight="1" x14ac:dyDescent="0.25">
      <c r="A40" s="87"/>
      <c r="B40" s="88">
        <v>32</v>
      </c>
      <c r="C40" s="89" t="s">
        <v>172</v>
      </c>
      <c r="D40" s="94">
        <v>47</v>
      </c>
      <c r="E40" s="95"/>
      <c r="F40" s="94">
        <v>72</v>
      </c>
      <c r="G40" s="96"/>
    </row>
    <row r="41" spans="1:7" ht="8.15" customHeight="1" x14ac:dyDescent="0.25">
      <c r="A41" s="2642"/>
      <c r="B41" s="2642" t="s">
        <v>15</v>
      </c>
      <c r="C41" s="2642" t="s">
        <v>15</v>
      </c>
      <c r="D41" s="2642" t="s">
        <v>15</v>
      </c>
      <c r="E41" s="2642" t="s">
        <v>15</v>
      </c>
      <c r="F41" s="2642" t="s">
        <v>15</v>
      </c>
      <c r="G41" s="2642" t="s">
        <v>15</v>
      </c>
    </row>
  </sheetData>
  <mergeCells count="9">
    <mergeCell ref="A11:A13"/>
    <mergeCell ref="A15:A16"/>
    <mergeCell ref="A41:G41"/>
    <mergeCell ref="A2:G2"/>
    <mergeCell ref="A3:G3"/>
    <mergeCell ref="A4:G4"/>
    <mergeCell ref="A5:C5"/>
    <mergeCell ref="D5:E5"/>
    <mergeCell ref="F5:G5"/>
  </mergeCells>
  <hyperlinks>
    <hyperlink ref="A1" location="ToC!A2" display="Back to Table of Contents" xr:uid="{17E2F321-E765-45A5-BE03-A5F1D64C1E82}"/>
  </hyperlinks>
  <pageMargins left="0.5" right="0.5" top="0.5" bottom="0.5" header="0.25" footer="0.25"/>
  <pageSetup scale="74" orientation="landscape" r:id="rId1"/>
  <headerFooter>
    <oddFooter>&amp;L&amp;G&amp;C&amp;"Scotia,Regular"&amp;9Supplementary Financial Information (SFI)&amp;REDTF&amp;"Scotia,Regular"&amp;7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1B272-C2F9-487E-980A-14ED27EFDDFE}">
  <sheetPr>
    <pageSetUpPr fitToPage="1"/>
  </sheetPr>
  <dimension ref="A1:L57"/>
  <sheetViews>
    <sheetView showGridLines="0" zoomScaleNormal="100" workbookViewId="0"/>
  </sheetViews>
  <sheetFormatPr defaultRowHeight="12.5" x14ac:dyDescent="0.25"/>
  <cols>
    <col min="1" max="1" width="82.54296875" style="22" customWidth="1"/>
    <col min="2" max="10" width="10.453125" style="22" customWidth="1"/>
    <col min="11" max="12" width="9.7265625" style="22" customWidth="1"/>
    <col min="13" max="16384" width="8.7265625" style="22"/>
  </cols>
  <sheetData>
    <row r="1" spans="1:12" ht="20" customHeight="1" x14ac:dyDescent="0.25">
      <c r="A1" s="21" t="s">
        <v>13</v>
      </c>
    </row>
    <row r="2" spans="1:12" ht="24.65" customHeight="1" x14ac:dyDescent="0.25">
      <c r="A2" s="2652" t="s">
        <v>173</v>
      </c>
      <c r="B2" s="2652" t="s">
        <v>15</v>
      </c>
      <c r="C2" s="2652" t="s">
        <v>15</v>
      </c>
      <c r="D2" s="2652" t="s">
        <v>15</v>
      </c>
      <c r="E2" s="2652" t="s">
        <v>15</v>
      </c>
      <c r="F2" s="2652" t="s">
        <v>15</v>
      </c>
      <c r="G2" s="2652" t="s">
        <v>15</v>
      </c>
      <c r="H2" s="2652" t="s">
        <v>15</v>
      </c>
      <c r="I2" s="2652" t="s">
        <v>15</v>
      </c>
      <c r="J2" s="2652" t="s">
        <v>15</v>
      </c>
      <c r="K2" s="2652" t="s">
        <v>15</v>
      </c>
      <c r="L2" s="2652" t="s">
        <v>15</v>
      </c>
    </row>
    <row r="3" spans="1:12" ht="13.4" customHeight="1" x14ac:dyDescent="0.25">
      <c r="A3" s="103"/>
      <c r="B3" s="104" t="s">
        <v>174</v>
      </c>
      <c r="C3" s="2653">
        <v>2023</v>
      </c>
      <c r="D3" s="2654" t="s">
        <v>15</v>
      </c>
      <c r="E3" s="2654" t="s">
        <v>15</v>
      </c>
      <c r="F3" s="2655" t="s">
        <v>15</v>
      </c>
      <c r="G3" s="2653">
        <v>2022</v>
      </c>
      <c r="H3" s="2654" t="s">
        <v>15</v>
      </c>
      <c r="I3" s="2654" t="s">
        <v>15</v>
      </c>
      <c r="J3" s="2655" t="s">
        <v>15</v>
      </c>
      <c r="K3" s="2654" t="s">
        <v>175</v>
      </c>
      <c r="L3" s="2654" t="s">
        <v>15</v>
      </c>
    </row>
    <row r="4" spans="1:12" ht="13.4" customHeight="1" x14ac:dyDescent="0.25">
      <c r="A4" s="105" t="s">
        <v>176</v>
      </c>
      <c r="B4" s="106" t="s">
        <v>177</v>
      </c>
      <c r="C4" s="107" t="s">
        <v>178</v>
      </c>
      <c r="D4" s="108" t="s">
        <v>179</v>
      </c>
      <c r="E4" s="108" t="s">
        <v>180</v>
      </c>
      <c r="F4" s="109" t="s">
        <v>181</v>
      </c>
      <c r="G4" s="107" t="s">
        <v>178</v>
      </c>
      <c r="H4" s="108" t="s">
        <v>179</v>
      </c>
      <c r="I4" s="108" t="s">
        <v>180</v>
      </c>
      <c r="J4" s="109" t="s">
        <v>181</v>
      </c>
      <c r="K4" s="110">
        <v>2023</v>
      </c>
      <c r="L4" s="110">
        <v>2022</v>
      </c>
    </row>
    <row r="5" spans="1:12" ht="13.4" customHeight="1" x14ac:dyDescent="0.25">
      <c r="A5" s="111" t="s">
        <v>182</v>
      </c>
      <c r="B5" s="112"/>
      <c r="C5" s="113"/>
      <c r="D5" s="114"/>
      <c r="E5" s="114"/>
      <c r="F5" s="112"/>
      <c r="G5" s="113"/>
      <c r="H5" s="114"/>
      <c r="I5" s="114"/>
      <c r="J5" s="112"/>
      <c r="K5" s="114"/>
      <c r="L5" s="114"/>
    </row>
    <row r="6" spans="1:12" ht="13.4" customHeight="1" x14ac:dyDescent="0.25">
      <c r="A6" s="115" t="s">
        <v>183</v>
      </c>
      <c r="B6" s="116">
        <v>2199</v>
      </c>
      <c r="C6" s="117">
        <v>1354</v>
      </c>
      <c r="D6" s="118">
        <v>2192</v>
      </c>
      <c r="E6" s="118">
        <v>2146</v>
      </c>
      <c r="F6" s="119">
        <v>1758</v>
      </c>
      <c r="G6" s="117">
        <v>2093</v>
      </c>
      <c r="H6" s="118">
        <v>2594</v>
      </c>
      <c r="I6" s="118">
        <v>2747</v>
      </c>
      <c r="J6" s="119">
        <v>2740</v>
      </c>
      <c r="K6" s="118">
        <v>7450</v>
      </c>
      <c r="L6" s="118">
        <v>10174</v>
      </c>
    </row>
    <row r="7" spans="1:12" ht="13.4" customHeight="1" x14ac:dyDescent="0.25">
      <c r="A7" s="115" t="s">
        <v>184</v>
      </c>
      <c r="B7" s="116">
        <v>2066</v>
      </c>
      <c r="C7" s="117">
        <v>1214</v>
      </c>
      <c r="D7" s="118">
        <v>2067</v>
      </c>
      <c r="E7" s="118">
        <v>2018</v>
      </c>
      <c r="F7" s="119">
        <v>1620</v>
      </c>
      <c r="G7" s="117">
        <v>1949</v>
      </c>
      <c r="H7" s="118">
        <v>2504</v>
      </c>
      <c r="I7" s="118">
        <v>2595</v>
      </c>
      <c r="J7" s="119">
        <v>2608</v>
      </c>
      <c r="K7" s="118">
        <v>6919</v>
      </c>
      <c r="L7" s="118">
        <v>9656</v>
      </c>
    </row>
    <row r="8" spans="1:12" ht="13.4" customHeight="1" x14ac:dyDescent="0.25">
      <c r="A8" s="115" t="s">
        <v>185</v>
      </c>
      <c r="B8" s="120">
        <v>1.7</v>
      </c>
      <c r="C8" s="121">
        <v>1.01</v>
      </c>
      <c r="D8" s="122">
        <v>1.72</v>
      </c>
      <c r="E8" s="122">
        <v>1.69</v>
      </c>
      <c r="F8" s="123">
        <v>1.36</v>
      </c>
      <c r="G8" s="121">
        <v>1.64</v>
      </c>
      <c r="H8" s="122">
        <v>2.1</v>
      </c>
      <c r="I8" s="122">
        <v>2.16</v>
      </c>
      <c r="J8" s="123">
        <v>2.15</v>
      </c>
      <c r="K8" s="122">
        <v>5.78</v>
      </c>
      <c r="L8" s="122">
        <v>8.0500000000000007</v>
      </c>
    </row>
    <row r="9" spans="1:12" ht="13.4" customHeight="1" x14ac:dyDescent="0.25">
      <c r="A9" s="115" t="s">
        <v>186</v>
      </c>
      <c r="B9" s="120">
        <v>1.68</v>
      </c>
      <c r="C9" s="121">
        <v>0.99</v>
      </c>
      <c r="D9" s="122">
        <v>1.7</v>
      </c>
      <c r="E9" s="122">
        <v>1.68</v>
      </c>
      <c r="F9" s="123">
        <v>1.35</v>
      </c>
      <c r="G9" s="121">
        <v>1.63</v>
      </c>
      <c r="H9" s="122">
        <v>2.09</v>
      </c>
      <c r="I9" s="122">
        <v>2.16</v>
      </c>
      <c r="J9" s="123">
        <v>2.14</v>
      </c>
      <c r="K9" s="122">
        <v>5.72</v>
      </c>
      <c r="L9" s="122">
        <v>8.02</v>
      </c>
    </row>
    <row r="10" spans="1:12" ht="13.4" customHeight="1" x14ac:dyDescent="0.25">
      <c r="A10" s="115" t="s">
        <v>187</v>
      </c>
      <c r="B10" s="124">
        <v>11.8</v>
      </c>
      <c r="C10" s="125">
        <v>7</v>
      </c>
      <c r="D10" s="126">
        <v>12</v>
      </c>
      <c r="E10" s="126">
        <v>12.2</v>
      </c>
      <c r="F10" s="127">
        <v>9.8000000000000007</v>
      </c>
      <c r="G10" s="125">
        <v>11.9</v>
      </c>
      <c r="H10" s="126">
        <v>15.3</v>
      </c>
      <c r="I10" s="126">
        <v>16.2</v>
      </c>
      <c r="J10" s="127">
        <v>15.8</v>
      </c>
      <c r="K10" s="126">
        <v>10.3</v>
      </c>
      <c r="L10" s="126">
        <v>14.8</v>
      </c>
    </row>
    <row r="11" spans="1:12" ht="13.4" customHeight="1" x14ac:dyDescent="0.25">
      <c r="A11" s="115" t="s">
        <v>188</v>
      </c>
      <c r="B11" s="120">
        <v>2.19</v>
      </c>
      <c r="C11" s="121">
        <v>2.15</v>
      </c>
      <c r="D11" s="122">
        <v>2.1</v>
      </c>
      <c r="E11" s="122">
        <v>2.12</v>
      </c>
      <c r="F11" s="123">
        <v>2.11</v>
      </c>
      <c r="G11" s="121">
        <v>2.1800000000000002</v>
      </c>
      <c r="H11" s="122">
        <v>2.2200000000000002</v>
      </c>
      <c r="I11" s="122">
        <v>2.23</v>
      </c>
      <c r="J11" s="123">
        <v>2.16</v>
      </c>
      <c r="K11" s="122">
        <v>2.12</v>
      </c>
      <c r="L11" s="122">
        <v>2.2000000000000002</v>
      </c>
    </row>
    <row r="12" spans="1:12" ht="13.4" customHeight="1" x14ac:dyDescent="0.25">
      <c r="A12" s="115" t="s">
        <v>189</v>
      </c>
      <c r="B12" s="124">
        <v>56.2</v>
      </c>
      <c r="C12" s="125">
        <v>66.8</v>
      </c>
      <c r="D12" s="126">
        <v>56.5</v>
      </c>
      <c r="E12" s="126">
        <v>57.8</v>
      </c>
      <c r="F12" s="127">
        <v>56</v>
      </c>
      <c r="G12" s="125">
        <v>59.4</v>
      </c>
      <c r="H12" s="126">
        <v>53.7</v>
      </c>
      <c r="I12" s="126">
        <v>52.4</v>
      </c>
      <c r="J12" s="127">
        <v>52.5</v>
      </c>
      <c r="K12" s="126">
        <v>59.4</v>
      </c>
      <c r="L12" s="126">
        <v>54.4</v>
      </c>
    </row>
    <row r="13" spans="1:12" ht="13.4" customHeight="1" x14ac:dyDescent="0.25">
      <c r="A13" s="115" t="s">
        <v>190</v>
      </c>
      <c r="B13" s="124">
        <v>19.5</v>
      </c>
      <c r="C13" s="125">
        <v>9.1</v>
      </c>
      <c r="D13" s="126">
        <v>18.5</v>
      </c>
      <c r="E13" s="126">
        <v>18.399999999999999</v>
      </c>
      <c r="F13" s="127">
        <v>38.6</v>
      </c>
      <c r="G13" s="125">
        <v>18.5</v>
      </c>
      <c r="H13" s="126">
        <v>18.8</v>
      </c>
      <c r="I13" s="126">
        <v>22.9</v>
      </c>
      <c r="J13" s="127">
        <v>24</v>
      </c>
      <c r="K13" s="126">
        <v>23</v>
      </c>
      <c r="L13" s="126">
        <v>21.3</v>
      </c>
    </row>
    <row r="14" spans="1:12" ht="13.4" customHeight="1" x14ac:dyDescent="0.25">
      <c r="A14" s="128" t="s">
        <v>191</v>
      </c>
      <c r="B14" s="129"/>
      <c r="C14" s="130"/>
      <c r="D14" s="131"/>
      <c r="E14" s="131"/>
      <c r="F14" s="132"/>
      <c r="G14" s="130"/>
      <c r="H14" s="131"/>
      <c r="I14" s="131"/>
      <c r="J14" s="132"/>
      <c r="K14" s="131"/>
      <c r="L14" s="131"/>
    </row>
    <row r="15" spans="1:12" ht="13.4" customHeight="1" x14ac:dyDescent="0.25">
      <c r="A15" s="115" t="s">
        <v>183</v>
      </c>
      <c r="B15" s="116">
        <v>2212</v>
      </c>
      <c r="C15" s="117">
        <v>1643</v>
      </c>
      <c r="D15" s="118">
        <v>2207</v>
      </c>
      <c r="E15" s="118">
        <v>2161</v>
      </c>
      <c r="F15" s="119">
        <v>2352</v>
      </c>
      <c r="G15" s="117">
        <v>2615</v>
      </c>
      <c r="H15" s="118">
        <v>2611</v>
      </c>
      <c r="I15" s="118">
        <v>2765</v>
      </c>
      <c r="J15" s="119">
        <v>2758</v>
      </c>
      <c r="K15" s="118">
        <v>8363</v>
      </c>
      <c r="L15" s="118">
        <v>10749</v>
      </c>
    </row>
    <row r="16" spans="1:12" ht="13.4" customHeight="1" x14ac:dyDescent="0.25">
      <c r="A16" s="115" t="s">
        <v>192</v>
      </c>
      <c r="B16" s="116">
        <v>2064</v>
      </c>
      <c r="C16" s="117">
        <v>1490</v>
      </c>
      <c r="D16" s="118">
        <v>2084</v>
      </c>
      <c r="E16" s="118">
        <v>2021</v>
      </c>
      <c r="F16" s="119">
        <v>2229</v>
      </c>
      <c r="G16" s="117">
        <v>2474</v>
      </c>
      <c r="H16" s="118">
        <v>2527</v>
      </c>
      <c r="I16" s="118">
        <v>2613</v>
      </c>
      <c r="J16" s="119">
        <v>2650</v>
      </c>
      <c r="K16" s="118">
        <v>7795</v>
      </c>
      <c r="L16" s="118">
        <v>10267</v>
      </c>
    </row>
    <row r="17" spans="1:12" ht="13.4" customHeight="1" x14ac:dyDescent="0.25">
      <c r="A17" s="115" t="s">
        <v>193</v>
      </c>
      <c r="B17" s="120">
        <v>1.69</v>
      </c>
      <c r="C17" s="121">
        <v>1.23</v>
      </c>
      <c r="D17" s="122">
        <v>1.72</v>
      </c>
      <c r="E17" s="122">
        <v>1.69</v>
      </c>
      <c r="F17" s="123">
        <v>1.84</v>
      </c>
      <c r="G17" s="121">
        <v>2.06</v>
      </c>
      <c r="H17" s="122">
        <v>2.1</v>
      </c>
      <c r="I17" s="122">
        <v>2.1800000000000002</v>
      </c>
      <c r="J17" s="123">
        <v>2.15</v>
      </c>
      <c r="K17" s="122">
        <v>6.48</v>
      </c>
      <c r="L17" s="122">
        <v>8.5</v>
      </c>
    </row>
    <row r="18" spans="1:12" ht="13.4" customHeight="1" x14ac:dyDescent="0.25">
      <c r="A18" s="115" t="s">
        <v>194</v>
      </c>
      <c r="B18" s="124">
        <v>11.9</v>
      </c>
      <c r="C18" s="125">
        <v>8.6999999999999993</v>
      </c>
      <c r="D18" s="126">
        <v>12.1</v>
      </c>
      <c r="E18" s="126">
        <v>12.3</v>
      </c>
      <c r="F18" s="127">
        <v>13.4</v>
      </c>
      <c r="G18" s="125">
        <v>15</v>
      </c>
      <c r="H18" s="126">
        <v>15.4</v>
      </c>
      <c r="I18" s="126">
        <v>16.399999999999999</v>
      </c>
      <c r="J18" s="127">
        <v>15.9</v>
      </c>
      <c r="K18" s="126">
        <v>11.6</v>
      </c>
      <c r="L18" s="126">
        <v>15.7</v>
      </c>
    </row>
    <row r="19" spans="1:12" ht="13.4" customHeight="1" x14ac:dyDescent="0.25">
      <c r="A19" s="115" t="s">
        <v>195</v>
      </c>
      <c r="B19" s="124">
        <v>56</v>
      </c>
      <c r="C19" s="125">
        <v>59.7</v>
      </c>
      <c r="D19" s="126">
        <v>56.3</v>
      </c>
      <c r="E19" s="126">
        <v>57.5</v>
      </c>
      <c r="F19" s="127">
        <v>55.8</v>
      </c>
      <c r="G19" s="125">
        <v>53.7</v>
      </c>
      <c r="H19" s="126">
        <v>53.4</v>
      </c>
      <c r="I19" s="126">
        <v>52.1</v>
      </c>
      <c r="J19" s="127">
        <v>52.2</v>
      </c>
      <c r="K19" s="126">
        <v>57.3</v>
      </c>
      <c r="L19" s="126">
        <v>52.8</v>
      </c>
    </row>
    <row r="20" spans="1:12" ht="13.4" customHeight="1" x14ac:dyDescent="0.25">
      <c r="A20" s="115" t="s">
        <v>196</v>
      </c>
      <c r="B20" s="124">
        <v>19.559999999999999</v>
      </c>
      <c r="C20" s="125">
        <v>14.8</v>
      </c>
      <c r="D20" s="126">
        <v>18.5</v>
      </c>
      <c r="E20" s="126">
        <v>18.5</v>
      </c>
      <c r="F20" s="127">
        <v>18.5</v>
      </c>
      <c r="G20" s="125">
        <v>17.600000000000001</v>
      </c>
      <c r="H20" s="126">
        <v>18.899999999999999</v>
      </c>
      <c r="I20" s="126">
        <v>22.9</v>
      </c>
      <c r="J20" s="127">
        <v>24</v>
      </c>
      <c r="K20" s="126">
        <v>17.8</v>
      </c>
      <c r="L20" s="126">
        <v>21</v>
      </c>
    </row>
    <row r="21" spans="1:12" ht="13.4" customHeight="1" x14ac:dyDescent="0.25">
      <c r="A21" s="105" t="s">
        <v>197</v>
      </c>
      <c r="B21" s="106"/>
      <c r="C21" s="133"/>
      <c r="D21" s="134"/>
      <c r="E21" s="134"/>
      <c r="F21" s="106"/>
      <c r="G21" s="133"/>
      <c r="H21" s="134"/>
      <c r="I21" s="134"/>
      <c r="J21" s="106"/>
      <c r="K21" s="135"/>
      <c r="L21" s="135"/>
    </row>
    <row r="22" spans="1:12" ht="13.4" customHeight="1" x14ac:dyDescent="0.25">
      <c r="A22" s="136" t="s">
        <v>198</v>
      </c>
      <c r="B22" s="137">
        <v>1392.9</v>
      </c>
      <c r="C22" s="138">
        <v>1411</v>
      </c>
      <c r="D22" s="139">
        <v>1396.4</v>
      </c>
      <c r="E22" s="139">
        <v>1373.5</v>
      </c>
      <c r="F22" s="140">
        <v>1374.7</v>
      </c>
      <c r="G22" s="138">
        <v>1349.4</v>
      </c>
      <c r="H22" s="139">
        <v>1292.0999999999999</v>
      </c>
      <c r="I22" s="139">
        <v>1288.5</v>
      </c>
      <c r="J22" s="139">
        <v>1245.5</v>
      </c>
      <c r="K22" s="141"/>
      <c r="L22" s="141"/>
    </row>
    <row r="23" spans="1:12" ht="13.4" customHeight="1" x14ac:dyDescent="0.25">
      <c r="A23" s="142" t="s">
        <v>199</v>
      </c>
      <c r="B23" s="124">
        <v>759.9</v>
      </c>
      <c r="C23" s="125">
        <v>769.5</v>
      </c>
      <c r="D23" s="126">
        <v>772.6</v>
      </c>
      <c r="E23" s="126">
        <v>786</v>
      </c>
      <c r="F23" s="127">
        <v>777</v>
      </c>
      <c r="G23" s="125">
        <v>764.5</v>
      </c>
      <c r="H23" s="126">
        <v>733.2</v>
      </c>
      <c r="I23" s="126">
        <v>708.7</v>
      </c>
      <c r="J23" s="126">
        <v>688.2</v>
      </c>
      <c r="K23" s="143"/>
      <c r="L23" s="143"/>
    </row>
    <row r="24" spans="1:12" ht="13.4" customHeight="1" x14ac:dyDescent="0.25">
      <c r="A24" s="142" t="s">
        <v>200</v>
      </c>
      <c r="B24" s="124">
        <v>939.8</v>
      </c>
      <c r="C24" s="125">
        <v>952.3</v>
      </c>
      <c r="D24" s="126">
        <v>957.2</v>
      </c>
      <c r="E24" s="126">
        <v>945.5</v>
      </c>
      <c r="F24" s="127">
        <v>949.9</v>
      </c>
      <c r="G24" s="125">
        <v>916.2</v>
      </c>
      <c r="H24" s="126">
        <v>879.6</v>
      </c>
      <c r="I24" s="126">
        <v>876.6</v>
      </c>
      <c r="J24" s="126">
        <v>851</v>
      </c>
      <c r="K24" s="143"/>
      <c r="L24" s="143"/>
    </row>
    <row r="25" spans="1:12" ht="13.4" customHeight="1" x14ac:dyDescent="0.25">
      <c r="A25" s="144" t="s">
        <v>201</v>
      </c>
      <c r="B25" s="145">
        <v>70</v>
      </c>
      <c r="C25" s="146">
        <v>68.8</v>
      </c>
      <c r="D25" s="147">
        <v>67.900000000000006</v>
      </c>
      <c r="E25" s="147">
        <v>69.099999999999994</v>
      </c>
      <c r="F25" s="148">
        <v>66.099999999999994</v>
      </c>
      <c r="G25" s="146">
        <v>65.2</v>
      </c>
      <c r="H25" s="147">
        <v>65</v>
      </c>
      <c r="I25" s="147">
        <v>64.8</v>
      </c>
      <c r="J25" s="147">
        <v>66.2</v>
      </c>
      <c r="K25" s="149"/>
      <c r="L25" s="149"/>
    </row>
    <row r="26" spans="1:12" ht="13.4" customHeight="1" x14ac:dyDescent="0.25">
      <c r="A26" s="105" t="s">
        <v>202</v>
      </c>
      <c r="B26" s="106"/>
      <c r="C26" s="133"/>
      <c r="D26" s="134"/>
      <c r="E26" s="134"/>
      <c r="F26" s="106"/>
      <c r="G26" s="133"/>
      <c r="H26" s="134"/>
      <c r="I26" s="134"/>
      <c r="J26" s="134"/>
      <c r="K26" s="134"/>
      <c r="L26" s="134"/>
    </row>
    <row r="27" spans="1:12" ht="13.4" customHeight="1" x14ac:dyDescent="0.25">
      <c r="A27" s="136" t="s">
        <v>203</v>
      </c>
      <c r="B27" s="150">
        <v>6119</v>
      </c>
      <c r="C27" s="151">
        <v>5726</v>
      </c>
      <c r="D27" s="152">
        <v>5487</v>
      </c>
      <c r="E27" s="152">
        <v>5305</v>
      </c>
      <c r="F27" s="153">
        <v>5104</v>
      </c>
      <c r="G27" s="151">
        <v>4786</v>
      </c>
      <c r="H27" s="152">
        <v>4252</v>
      </c>
      <c r="I27" s="152">
        <v>4264</v>
      </c>
      <c r="J27" s="152">
        <v>4435</v>
      </c>
      <c r="K27" s="154"/>
      <c r="L27" s="154"/>
    </row>
    <row r="28" spans="1:12" ht="13.4" customHeight="1" x14ac:dyDescent="0.25">
      <c r="A28" s="115" t="s">
        <v>204</v>
      </c>
      <c r="B28" s="120">
        <v>0.8</v>
      </c>
      <c r="C28" s="121">
        <v>0.74</v>
      </c>
      <c r="D28" s="122">
        <v>0.7</v>
      </c>
      <c r="E28" s="122">
        <v>0.67</v>
      </c>
      <c r="F28" s="155">
        <v>0.65</v>
      </c>
      <c r="G28" s="156">
        <v>0.62</v>
      </c>
      <c r="H28" s="122">
        <v>0.57999999999999996</v>
      </c>
      <c r="I28" s="122">
        <v>0.6</v>
      </c>
      <c r="J28" s="157">
        <v>0.64</v>
      </c>
      <c r="K28" s="158"/>
      <c r="L28" s="158"/>
    </row>
    <row r="29" spans="1:12" ht="13.4" customHeight="1" x14ac:dyDescent="0.25">
      <c r="A29" s="142" t="s">
        <v>205</v>
      </c>
      <c r="B29" s="116">
        <v>4215</v>
      </c>
      <c r="C29" s="117">
        <v>3845</v>
      </c>
      <c r="D29" s="118">
        <v>3667</v>
      </c>
      <c r="E29" s="118">
        <v>3554</v>
      </c>
      <c r="F29" s="119">
        <v>3450</v>
      </c>
      <c r="G29" s="117">
        <v>3151</v>
      </c>
      <c r="H29" s="118">
        <v>2695</v>
      </c>
      <c r="I29" s="118">
        <v>2660</v>
      </c>
      <c r="J29" s="118">
        <v>2812</v>
      </c>
      <c r="K29" s="159"/>
      <c r="L29" s="159"/>
    </row>
    <row r="30" spans="1:12" ht="13.4" customHeight="1" x14ac:dyDescent="0.25">
      <c r="A30" s="115" t="s">
        <v>206</v>
      </c>
      <c r="B30" s="120">
        <v>0.55000000000000004</v>
      </c>
      <c r="C30" s="121">
        <v>0.5</v>
      </c>
      <c r="D30" s="122">
        <v>0.47</v>
      </c>
      <c r="E30" s="122">
        <v>0.45</v>
      </c>
      <c r="F30" s="123">
        <v>0.44</v>
      </c>
      <c r="G30" s="121">
        <v>0.41</v>
      </c>
      <c r="H30" s="122">
        <v>0.36</v>
      </c>
      <c r="I30" s="122">
        <v>0.37</v>
      </c>
      <c r="J30" s="122">
        <v>0.41</v>
      </c>
      <c r="K30" s="158"/>
      <c r="L30" s="158"/>
    </row>
    <row r="31" spans="1:12" ht="13.4" customHeight="1" x14ac:dyDescent="0.25">
      <c r="A31" s="142" t="s">
        <v>207</v>
      </c>
      <c r="B31" s="116">
        <v>6597</v>
      </c>
      <c r="C31" s="117">
        <v>6629</v>
      </c>
      <c r="D31" s="118">
        <v>6094</v>
      </c>
      <c r="E31" s="118">
        <v>5931</v>
      </c>
      <c r="F31" s="119">
        <v>5668</v>
      </c>
      <c r="G31" s="117">
        <v>5499</v>
      </c>
      <c r="H31" s="118">
        <v>5295</v>
      </c>
      <c r="I31" s="118">
        <v>5375</v>
      </c>
      <c r="J31" s="118">
        <v>5583</v>
      </c>
      <c r="K31" s="160"/>
      <c r="L31" s="160"/>
    </row>
    <row r="32" spans="1:12" ht="13.4" customHeight="1" x14ac:dyDescent="0.25">
      <c r="A32" s="142" t="s">
        <v>208</v>
      </c>
      <c r="B32" s="120">
        <v>0.42</v>
      </c>
      <c r="C32" s="121">
        <v>0.35</v>
      </c>
      <c r="D32" s="122">
        <v>0.34</v>
      </c>
      <c r="E32" s="122">
        <v>0.28999999999999998</v>
      </c>
      <c r="F32" s="123">
        <v>0.28999999999999998</v>
      </c>
      <c r="G32" s="121">
        <v>0.24</v>
      </c>
      <c r="H32" s="122">
        <v>0.21</v>
      </c>
      <c r="I32" s="122">
        <v>0.25</v>
      </c>
      <c r="J32" s="123">
        <v>0.27</v>
      </c>
      <c r="K32" s="161">
        <v>0.32</v>
      </c>
      <c r="L32" s="161">
        <v>0.24</v>
      </c>
    </row>
    <row r="33" spans="1:12" ht="13.4" customHeight="1" x14ac:dyDescent="0.25">
      <c r="A33" s="142" t="s">
        <v>209</v>
      </c>
      <c r="B33" s="116">
        <v>962</v>
      </c>
      <c r="C33" s="117">
        <v>1256</v>
      </c>
      <c r="D33" s="118">
        <v>819</v>
      </c>
      <c r="E33" s="118">
        <v>709</v>
      </c>
      <c r="F33" s="119">
        <v>638</v>
      </c>
      <c r="G33" s="117">
        <v>529</v>
      </c>
      <c r="H33" s="118">
        <v>412</v>
      </c>
      <c r="I33" s="118">
        <v>219</v>
      </c>
      <c r="J33" s="119">
        <v>222</v>
      </c>
      <c r="K33" s="162">
        <v>3422</v>
      </c>
      <c r="L33" s="162">
        <v>1382</v>
      </c>
    </row>
    <row r="34" spans="1:12" ht="13.4" customHeight="1" x14ac:dyDescent="0.25">
      <c r="A34" s="142" t="s">
        <v>210</v>
      </c>
      <c r="B34" s="116">
        <v>963</v>
      </c>
      <c r="C34" s="117">
        <v>1254</v>
      </c>
      <c r="D34" s="118">
        <v>820</v>
      </c>
      <c r="E34" s="118">
        <v>708</v>
      </c>
      <c r="F34" s="119">
        <v>636</v>
      </c>
      <c r="G34" s="117">
        <v>529</v>
      </c>
      <c r="H34" s="118">
        <v>404</v>
      </c>
      <c r="I34" s="118">
        <v>218</v>
      </c>
      <c r="J34" s="119">
        <v>222</v>
      </c>
      <c r="K34" s="162">
        <v>3418</v>
      </c>
      <c r="L34" s="162">
        <v>1373</v>
      </c>
    </row>
    <row r="35" spans="1:12" ht="13.4" customHeight="1" x14ac:dyDescent="0.25">
      <c r="A35" s="142" t="s">
        <v>211</v>
      </c>
      <c r="B35" s="120">
        <v>0.5</v>
      </c>
      <c r="C35" s="121">
        <v>0.65</v>
      </c>
      <c r="D35" s="122">
        <v>0.42</v>
      </c>
      <c r="E35" s="122">
        <v>0.37</v>
      </c>
      <c r="F35" s="123">
        <v>0.33</v>
      </c>
      <c r="G35" s="121">
        <v>0.28000000000000003</v>
      </c>
      <c r="H35" s="122">
        <v>0.22</v>
      </c>
      <c r="I35" s="122">
        <v>0.13</v>
      </c>
      <c r="J35" s="123">
        <v>0.13</v>
      </c>
      <c r="K35" s="163">
        <v>0.44</v>
      </c>
      <c r="L35" s="163">
        <v>0.19</v>
      </c>
    </row>
    <row r="36" spans="1:12" ht="13.4" customHeight="1" x14ac:dyDescent="0.25">
      <c r="A36" s="142" t="s">
        <v>212</v>
      </c>
      <c r="B36" s="120">
        <v>0.49</v>
      </c>
      <c r="C36" s="121">
        <v>0.42</v>
      </c>
      <c r="D36" s="122">
        <v>0.38</v>
      </c>
      <c r="E36" s="122">
        <v>0.33</v>
      </c>
      <c r="F36" s="123">
        <v>0.28999999999999998</v>
      </c>
      <c r="G36" s="121">
        <v>0.26</v>
      </c>
      <c r="H36" s="122">
        <v>0.21</v>
      </c>
      <c r="I36" s="122">
        <v>0.24</v>
      </c>
      <c r="J36" s="123">
        <v>0.24</v>
      </c>
      <c r="K36" s="163">
        <v>0.35</v>
      </c>
      <c r="L36" s="163">
        <v>0.24</v>
      </c>
    </row>
    <row r="37" spans="1:12" ht="13.4" customHeight="1" x14ac:dyDescent="0.25">
      <c r="A37" s="105" t="s">
        <v>213</v>
      </c>
      <c r="B37" s="106"/>
      <c r="C37" s="133"/>
      <c r="D37" s="134"/>
      <c r="E37" s="134"/>
      <c r="F37" s="106"/>
      <c r="G37" s="133"/>
      <c r="H37" s="134"/>
      <c r="I37" s="134"/>
      <c r="J37" s="106"/>
      <c r="K37" s="135"/>
      <c r="L37" s="135"/>
    </row>
    <row r="38" spans="1:12" ht="13.4" customHeight="1" x14ac:dyDescent="0.25">
      <c r="A38" s="136" t="s">
        <v>214</v>
      </c>
      <c r="B38" s="137">
        <v>12.9</v>
      </c>
      <c r="C38" s="138">
        <v>13</v>
      </c>
      <c r="D38" s="139">
        <v>12.7</v>
      </c>
      <c r="E38" s="139">
        <v>12.3</v>
      </c>
      <c r="F38" s="140">
        <v>11.5</v>
      </c>
      <c r="G38" s="138">
        <v>11.5</v>
      </c>
      <c r="H38" s="139">
        <v>11.4</v>
      </c>
      <c r="I38" s="139">
        <v>11.6</v>
      </c>
      <c r="J38" s="140">
        <v>12</v>
      </c>
      <c r="K38" s="164"/>
      <c r="L38" s="164"/>
    </row>
    <row r="39" spans="1:12" ht="13.4" customHeight="1" x14ac:dyDescent="0.25">
      <c r="A39" s="142" t="s">
        <v>215</v>
      </c>
      <c r="B39" s="124">
        <v>14.8</v>
      </c>
      <c r="C39" s="125">
        <v>14.8</v>
      </c>
      <c r="D39" s="126">
        <v>14.6</v>
      </c>
      <c r="E39" s="126">
        <v>14.1</v>
      </c>
      <c r="F39" s="127">
        <v>13.2</v>
      </c>
      <c r="G39" s="125">
        <v>13.2</v>
      </c>
      <c r="H39" s="126">
        <v>13</v>
      </c>
      <c r="I39" s="126">
        <v>12.8</v>
      </c>
      <c r="J39" s="127">
        <v>13.4</v>
      </c>
      <c r="K39" s="143"/>
      <c r="L39" s="143"/>
    </row>
    <row r="40" spans="1:12" ht="13.4" customHeight="1" x14ac:dyDescent="0.25">
      <c r="A40" s="142" t="s">
        <v>216</v>
      </c>
      <c r="B40" s="124">
        <v>16.7</v>
      </c>
      <c r="C40" s="125">
        <v>17.2</v>
      </c>
      <c r="D40" s="126">
        <v>16.899999999999999</v>
      </c>
      <c r="E40" s="126">
        <v>16.2</v>
      </c>
      <c r="F40" s="127">
        <v>15.2</v>
      </c>
      <c r="G40" s="125">
        <v>15.3</v>
      </c>
      <c r="H40" s="126">
        <v>15</v>
      </c>
      <c r="I40" s="126">
        <v>15</v>
      </c>
      <c r="J40" s="127">
        <v>15.1</v>
      </c>
      <c r="K40" s="143"/>
      <c r="L40" s="143"/>
    </row>
    <row r="41" spans="1:12" ht="13.4" customHeight="1" x14ac:dyDescent="0.25">
      <c r="A41" s="142" t="s">
        <v>217</v>
      </c>
      <c r="B41" s="124">
        <v>4.3</v>
      </c>
      <c r="C41" s="125">
        <v>4.2</v>
      </c>
      <c r="D41" s="126">
        <v>4.0999999999999996</v>
      </c>
      <c r="E41" s="126">
        <v>4.2</v>
      </c>
      <c r="F41" s="127">
        <v>4.2</v>
      </c>
      <c r="G41" s="125">
        <v>4.2</v>
      </c>
      <c r="H41" s="126">
        <v>4.2</v>
      </c>
      <c r="I41" s="126">
        <v>4.2</v>
      </c>
      <c r="J41" s="127">
        <v>4.4000000000000004</v>
      </c>
      <c r="K41" s="143"/>
      <c r="L41" s="143"/>
    </row>
    <row r="42" spans="1:12" ht="13.4" customHeight="1" x14ac:dyDescent="0.25">
      <c r="A42" s="142" t="s">
        <v>218</v>
      </c>
      <c r="B42" s="116">
        <v>451018</v>
      </c>
      <c r="C42" s="117">
        <v>440017</v>
      </c>
      <c r="D42" s="118">
        <v>439814</v>
      </c>
      <c r="E42" s="118">
        <v>451063</v>
      </c>
      <c r="F42" s="119">
        <v>471528</v>
      </c>
      <c r="G42" s="117">
        <v>462448</v>
      </c>
      <c r="H42" s="118">
        <v>452800</v>
      </c>
      <c r="I42" s="118">
        <v>445273</v>
      </c>
      <c r="J42" s="119">
        <v>433682</v>
      </c>
      <c r="K42" s="165"/>
      <c r="L42" s="165"/>
    </row>
    <row r="43" spans="1:12" ht="13.4" customHeight="1" x14ac:dyDescent="0.25">
      <c r="A43" s="142" t="s">
        <v>219</v>
      </c>
      <c r="B43" s="116">
        <v>117</v>
      </c>
      <c r="C43" s="166">
        <v>116</v>
      </c>
      <c r="D43" s="162">
        <v>114</v>
      </c>
      <c r="E43" s="162">
        <v>111</v>
      </c>
      <c r="F43" s="167">
        <v>109</v>
      </c>
      <c r="G43" s="166">
        <v>111</v>
      </c>
      <c r="H43" s="162">
        <v>109</v>
      </c>
      <c r="I43" s="162">
        <v>109</v>
      </c>
      <c r="J43" s="167">
        <v>108</v>
      </c>
      <c r="K43" s="159"/>
      <c r="L43" s="159"/>
    </row>
    <row r="44" spans="1:12" ht="13.4" customHeight="1" x14ac:dyDescent="0.25">
      <c r="A44" s="168" t="s">
        <v>220</v>
      </c>
      <c r="B44" s="169">
        <v>132</v>
      </c>
      <c r="C44" s="170">
        <v>136</v>
      </c>
      <c r="D44" s="171">
        <v>133</v>
      </c>
      <c r="E44" s="171">
        <v>131</v>
      </c>
      <c r="F44" s="172">
        <v>122</v>
      </c>
      <c r="G44" s="170">
        <v>119</v>
      </c>
      <c r="H44" s="171">
        <v>122</v>
      </c>
      <c r="I44" s="171">
        <v>125</v>
      </c>
      <c r="J44" s="172">
        <v>123</v>
      </c>
      <c r="K44" s="159"/>
      <c r="L44" s="159"/>
    </row>
    <row r="45" spans="1:12" ht="13.4" customHeight="1" x14ac:dyDescent="0.25">
      <c r="A45" s="173" t="s">
        <v>221</v>
      </c>
      <c r="B45" s="174">
        <v>8.4</v>
      </c>
      <c r="C45" s="175">
        <v>8.6</v>
      </c>
      <c r="D45" s="176">
        <v>8.6999999999999993</v>
      </c>
      <c r="E45" s="176">
        <v>8.4</v>
      </c>
      <c r="F45" s="177">
        <v>8.9</v>
      </c>
      <c r="G45" s="175">
        <v>8.8000000000000007</v>
      </c>
      <c r="H45" s="176">
        <v>9.3000000000000007</v>
      </c>
      <c r="I45" s="176">
        <v>9.8000000000000007</v>
      </c>
      <c r="J45" s="177">
        <v>9.4</v>
      </c>
      <c r="K45" s="165"/>
      <c r="L45" s="165"/>
    </row>
    <row r="46" spans="1:12" ht="13.4" customHeight="1" x14ac:dyDescent="0.25">
      <c r="A46" s="178" t="s">
        <v>222</v>
      </c>
      <c r="B46" s="179">
        <v>28.9</v>
      </c>
      <c r="C46" s="180">
        <v>30.6</v>
      </c>
      <c r="D46" s="181">
        <v>30.5</v>
      </c>
      <c r="E46" s="181">
        <v>28.3</v>
      </c>
      <c r="F46" s="182">
        <v>27.9</v>
      </c>
      <c r="G46" s="180">
        <v>27.4</v>
      </c>
      <c r="H46" s="181">
        <v>28.4</v>
      </c>
      <c r="I46" s="181">
        <v>30.1</v>
      </c>
      <c r="J46" s="182">
        <v>28.3</v>
      </c>
      <c r="K46" s="183"/>
      <c r="L46" s="183"/>
    </row>
    <row r="47" spans="1:12" ht="13.4" customHeight="1" x14ac:dyDescent="0.25">
      <c r="A47" s="2656"/>
      <c r="B47" s="2656" t="s">
        <v>15</v>
      </c>
      <c r="C47" s="2656" t="s">
        <v>15</v>
      </c>
      <c r="D47" s="2656" t="s">
        <v>15</v>
      </c>
      <c r="E47" s="2656" t="s">
        <v>15</v>
      </c>
      <c r="F47" s="2656" t="s">
        <v>15</v>
      </c>
      <c r="G47" s="2656" t="s">
        <v>15</v>
      </c>
      <c r="H47" s="2656" t="s">
        <v>15</v>
      </c>
      <c r="I47" s="2656" t="s">
        <v>15</v>
      </c>
      <c r="J47" s="2656" t="s">
        <v>15</v>
      </c>
      <c r="K47" s="2656" t="s">
        <v>15</v>
      </c>
      <c r="L47" s="2656" t="s">
        <v>15</v>
      </c>
    </row>
    <row r="48" spans="1:12" ht="9" customHeight="1" x14ac:dyDescent="0.25">
      <c r="A48" s="2651" t="s">
        <v>223</v>
      </c>
      <c r="B48" s="2651" t="s">
        <v>15</v>
      </c>
      <c r="C48" s="2651" t="s">
        <v>15</v>
      </c>
      <c r="D48" s="2651" t="s">
        <v>15</v>
      </c>
      <c r="E48" s="2651" t="s">
        <v>15</v>
      </c>
      <c r="F48" s="2651" t="s">
        <v>15</v>
      </c>
      <c r="G48" s="2651" t="s">
        <v>15</v>
      </c>
      <c r="H48" s="2651" t="s">
        <v>15</v>
      </c>
      <c r="I48" s="2651" t="s">
        <v>15</v>
      </c>
      <c r="J48" s="2651" t="s">
        <v>15</v>
      </c>
      <c r="K48" s="2651" t="s">
        <v>15</v>
      </c>
      <c r="L48" s="2651" t="s">
        <v>15</v>
      </c>
    </row>
    <row r="49" spans="1:12" ht="9" customHeight="1" x14ac:dyDescent="0.25">
      <c r="A49" s="2651" t="s">
        <v>224</v>
      </c>
      <c r="B49" s="2651" t="s">
        <v>15</v>
      </c>
      <c r="C49" s="2651" t="s">
        <v>15</v>
      </c>
      <c r="D49" s="2651" t="s">
        <v>15</v>
      </c>
      <c r="E49" s="2651" t="s">
        <v>15</v>
      </c>
      <c r="F49" s="2651" t="s">
        <v>15</v>
      </c>
      <c r="G49" s="2651" t="s">
        <v>15</v>
      </c>
      <c r="H49" s="2651" t="s">
        <v>15</v>
      </c>
      <c r="I49" s="2651" t="s">
        <v>15</v>
      </c>
      <c r="J49" s="2651" t="s">
        <v>15</v>
      </c>
      <c r="K49" s="2651" t="s">
        <v>15</v>
      </c>
      <c r="L49" s="2651" t="s">
        <v>15</v>
      </c>
    </row>
    <row r="50" spans="1:12" ht="9" customHeight="1" x14ac:dyDescent="0.25">
      <c r="A50" s="2651" t="s">
        <v>225</v>
      </c>
      <c r="B50" s="2651" t="s">
        <v>15</v>
      </c>
      <c r="C50" s="2651" t="s">
        <v>15</v>
      </c>
      <c r="D50" s="2651" t="s">
        <v>15</v>
      </c>
      <c r="E50" s="2651" t="s">
        <v>15</v>
      </c>
      <c r="F50" s="2651" t="s">
        <v>15</v>
      </c>
      <c r="G50" s="2651" t="s">
        <v>15</v>
      </c>
      <c r="H50" s="2651" t="s">
        <v>15</v>
      </c>
      <c r="I50" s="2651" t="s">
        <v>15</v>
      </c>
      <c r="J50" s="2651" t="s">
        <v>15</v>
      </c>
      <c r="K50" s="2651" t="s">
        <v>15</v>
      </c>
      <c r="L50" s="2651" t="s">
        <v>15</v>
      </c>
    </row>
    <row r="51" spans="1:12" ht="9" customHeight="1" x14ac:dyDescent="0.25">
      <c r="A51" s="2651" t="s">
        <v>226</v>
      </c>
      <c r="B51" s="2651" t="s">
        <v>15</v>
      </c>
      <c r="C51" s="2651" t="s">
        <v>15</v>
      </c>
      <c r="D51" s="2651" t="s">
        <v>15</v>
      </c>
      <c r="E51" s="2651" t="s">
        <v>15</v>
      </c>
      <c r="F51" s="2651" t="s">
        <v>15</v>
      </c>
      <c r="G51" s="2651" t="s">
        <v>15</v>
      </c>
      <c r="H51" s="2651" t="s">
        <v>15</v>
      </c>
      <c r="I51" s="2651" t="s">
        <v>15</v>
      </c>
      <c r="J51" s="2651" t="s">
        <v>15</v>
      </c>
      <c r="K51" s="2651" t="s">
        <v>15</v>
      </c>
      <c r="L51" s="2651" t="s">
        <v>15</v>
      </c>
    </row>
    <row r="52" spans="1:12" ht="9" customHeight="1" x14ac:dyDescent="0.25">
      <c r="A52" s="2651" t="s">
        <v>227</v>
      </c>
      <c r="B52" s="2651" t="s">
        <v>15</v>
      </c>
      <c r="C52" s="2651" t="s">
        <v>15</v>
      </c>
      <c r="D52" s="2651" t="s">
        <v>15</v>
      </c>
      <c r="E52" s="2651" t="s">
        <v>15</v>
      </c>
      <c r="F52" s="2651" t="s">
        <v>15</v>
      </c>
      <c r="G52" s="2651" t="s">
        <v>15</v>
      </c>
      <c r="H52" s="2651" t="s">
        <v>15</v>
      </c>
      <c r="I52" s="2651" t="s">
        <v>15</v>
      </c>
      <c r="J52" s="2651" t="s">
        <v>15</v>
      </c>
      <c r="K52" s="2651" t="s">
        <v>15</v>
      </c>
      <c r="L52" s="2651" t="s">
        <v>15</v>
      </c>
    </row>
    <row r="53" spans="1:12" ht="19" customHeight="1" x14ac:dyDescent="0.25">
      <c r="A53" s="2657" t="s">
        <v>228</v>
      </c>
      <c r="B53" s="2651" t="s">
        <v>15</v>
      </c>
      <c r="C53" s="2651" t="s">
        <v>15</v>
      </c>
      <c r="D53" s="2651" t="s">
        <v>15</v>
      </c>
      <c r="E53" s="2651" t="s">
        <v>15</v>
      </c>
      <c r="F53" s="2651" t="s">
        <v>15</v>
      </c>
      <c r="G53" s="2651" t="s">
        <v>15</v>
      </c>
      <c r="H53" s="2651" t="s">
        <v>15</v>
      </c>
      <c r="I53" s="2651" t="s">
        <v>15</v>
      </c>
      <c r="J53" s="2651" t="s">
        <v>15</v>
      </c>
      <c r="K53" s="2651" t="s">
        <v>15</v>
      </c>
      <c r="L53" s="2651" t="s">
        <v>15</v>
      </c>
    </row>
    <row r="54" spans="1:12" ht="9" customHeight="1" x14ac:dyDescent="0.25">
      <c r="A54" s="2651" t="s">
        <v>229</v>
      </c>
      <c r="B54" s="2651" t="s">
        <v>15</v>
      </c>
      <c r="C54" s="2651" t="s">
        <v>15</v>
      </c>
      <c r="D54" s="2651" t="s">
        <v>15</v>
      </c>
      <c r="E54" s="2651" t="s">
        <v>15</v>
      </c>
      <c r="F54" s="2651" t="s">
        <v>15</v>
      </c>
      <c r="G54" s="2651" t="s">
        <v>15</v>
      </c>
      <c r="H54" s="2651" t="s">
        <v>15</v>
      </c>
      <c r="I54" s="2651" t="s">
        <v>15</v>
      </c>
      <c r="J54" s="2651" t="s">
        <v>15</v>
      </c>
      <c r="K54" s="2651" t="s">
        <v>15</v>
      </c>
      <c r="L54" s="2651" t="s">
        <v>15</v>
      </c>
    </row>
    <row r="55" spans="1:12" ht="9" customHeight="1" x14ac:dyDescent="0.25">
      <c r="A55" s="2651" t="s">
        <v>230</v>
      </c>
      <c r="B55" s="2651" t="s">
        <v>15</v>
      </c>
      <c r="C55" s="2651" t="s">
        <v>15</v>
      </c>
      <c r="D55" s="2651" t="s">
        <v>15</v>
      </c>
      <c r="E55" s="2651" t="s">
        <v>15</v>
      </c>
      <c r="F55" s="2651" t="s">
        <v>15</v>
      </c>
      <c r="G55" s="2651" t="s">
        <v>15</v>
      </c>
      <c r="H55" s="2651" t="s">
        <v>15</v>
      </c>
      <c r="I55" s="2651" t="s">
        <v>15</v>
      </c>
      <c r="J55" s="2651" t="s">
        <v>15</v>
      </c>
      <c r="K55" s="2651" t="s">
        <v>15</v>
      </c>
      <c r="L55" s="2651" t="s">
        <v>15</v>
      </c>
    </row>
    <row r="56" spans="1:12" ht="9" customHeight="1" x14ac:dyDescent="0.25">
      <c r="A56" s="2651" t="s">
        <v>231</v>
      </c>
      <c r="B56" s="2651" t="s">
        <v>15</v>
      </c>
      <c r="C56" s="2651" t="s">
        <v>15</v>
      </c>
      <c r="D56" s="2651" t="s">
        <v>15</v>
      </c>
      <c r="E56" s="2651" t="s">
        <v>15</v>
      </c>
      <c r="F56" s="2651" t="s">
        <v>15</v>
      </c>
      <c r="G56" s="2651" t="s">
        <v>15</v>
      </c>
      <c r="H56" s="2651" t="s">
        <v>15</v>
      </c>
      <c r="I56" s="2651" t="s">
        <v>15</v>
      </c>
      <c r="J56" s="2651" t="s">
        <v>15</v>
      </c>
      <c r="K56" s="2651" t="s">
        <v>15</v>
      </c>
      <c r="L56" s="2651" t="s">
        <v>15</v>
      </c>
    </row>
    <row r="57" spans="1:12" ht="9" customHeight="1" x14ac:dyDescent="0.25">
      <c r="A57" s="2651" t="s">
        <v>232</v>
      </c>
      <c r="B57" s="2651" t="s">
        <v>15</v>
      </c>
      <c r="C57" s="2651" t="s">
        <v>15</v>
      </c>
      <c r="D57" s="2651" t="s">
        <v>15</v>
      </c>
      <c r="E57" s="2651" t="s">
        <v>15</v>
      </c>
      <c r="F57" s="2651" t="s">
        <v>15</v>
      </c>
      <c r="G57" s="2651" t="s">
        <v>15</v>
      </c>
      <c r="H57" s="2651" t="s">
        <v>15</v>
      </c>
      <c r="I57" s="2651" t="s">
        <v>15</v>
      </c>
      <c r="J57" s="2651" t="s">
        <v>15</v>
      </c>
      <c r="K57" s="2651" t="s">
        <v>15</v>
      </c>
      <c r="L57" s="2651" t="s">
        <v>15</v>
      </c>
    </row>
  </sheetData>
  <mergeCells count="15">
    <mergeCell ref="A55:L55"/>
    <mergeCell ref="A56:L56"/>
    <mergeCell ref="A57:L57"/>
    <mergeCell ref="A49:L49"/>
    <mergeCell ref="A50:L50"/>
    <mergeCell ref="A51:L51"/>
    <mergeCell ref="A52:L52"/>
    <mergeCell ref="A53:L53"/>
    <mergeCell ref="A54:L54"/>
    <mergeCell ref="A48:L48"/>
    <mergeCell ref="A2:L2"/>
    <mergeCell ref="C3:F3"/>
    <mergeCell ref="G3:J3"/>
    <mergeCell ref="K3:L3"/>
    <mergeCell ref="A47:L47"/>
  </mergeCells>
  <hyperlinks>
    <hyperlink ref="A1" location="ToC!A2" display="Back to Table of Contents" xr:uid="{02FC7C3F-3611-49F4-BE6A-B036236AEFC1}"/>
  </hyperlinks>
  <pageMargins left="0.5" right="0.5" top="0.5" bottom="0.5" header="0.25" footer="0.25"/>
  <pageSetup scale="65" orientation="landscape" r:id="rId1"/>
  <headerFooter>
    <oddFooter>&amp;L&amp;G&amp;C&amp;"Scotia,Regular"&amp;9Supplementary Financial Information (SFI)&amp;R1&amp;"Scotia,Regular"&amp;7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75B4-EA56-4E02-A255-8BA7E22D1C0F}">
  <sheetPr>
    <pageSetUpPr fitToPage="1"/>
  </sheetPr>
  <dimension ref="A1:L43"/>
  <sheetViews>
    <sheetView showGridLines="0" zoomScaleNormal="100" workbookViewId="0"/>
  </sheetViews>
  <sheetFormatPr defaultRowHeight="12.5" x14ac:dyDescent="0.25"/>
  <cols>
    <col min="1" max="1" width="60.7265625" style="22" customWidth="1"/>
    <col min="2" max="12" width="9.453125" style="22" customWidth="1"/>
    <col min="13" max="16384" width="8.7265625" style="22"/>
  </cols>
  <sheetData>
    <row r="1" spans="1:12" ht="20" customHeight="1" x14ac:dyDescent="0.25">
      <c r="A1" s="21" t="s">
        <v>13</v>
      </c>
    </row>
    <row r="2" spans="1:12" ht="24.65" customHeight="1" x14ac:dyDescent="0.25">
      <c r="A2" s="2658" t="s">
        <v>233</v>
      </c>
      <c r="B2" s="2659" t="s">
        <v>15</v>
      </c>
      <c r="C2" s="2658" t="s">
        <v>15</v>
      </c>
      <c r="D2" s="2658" t="s">
        <v>15</v>
      </c>
      <c r="E2" s="2658" t="s">
        <v>15</v>
      </c>
      <c r="F2" s="2658" t="s">
        <v>15</v>
      </c>
      <c r="G2" s="2658" t="s">
        <v>15</v>
      </c>
      <c r="H2" s="2658" t="s">
        <v>15</v>
      </c>
      <c r="I2" s="2658" t="s">
        <v>15</v>
      </c>
      <c r="J2" s="2658" t="s">
        <v>15</v>
      </c>
      <c r="K2" s="2659" t="s">
        <v>15</v>
      </c>
      <c r="L2" s="2659" t="s">
        <v>15</v>
      </c>
    </row>
    <row r="3" spans="1:12" ht="13.4" customHeight="1" x14ac:dyDescent="0.25">
      <c r="A3" s="184"/>
      <c r="B3" s="185" t="s">
        <v>174</v>
      </c>
      <c r="C3" s="2660">
        <v>2023</v>
      </c>
      <c r="D3" s="2661" t="s">
        <v>15</v>
      </c>
      <c r="E3" s="2661" t="s">
        <v>15</v>
      </c>
      <c r="F3" s="2662" t="s">
        <v>15</v>
      </c>
      <c r="G3" s="2660">
        <v>2022</v>
      </c>
      <c r="H3" s="2661" t="s">
        <v>15</v>
      </c>
      <c r="I3" s="2661" t="s">
        <v>15</v>
      </c>
      <c r="J3" s="2662" t="s">
        <v>15</v>
      </c>
      <c r="K3" s="2663" t="s">
        <v>175</v>
      </c>
      <c r="L3" s="2663" t="s">
        <v>15</v>
      </c>
    </row>
    <row r="4" spans="1:12" ht="13.4" customHeight="1" x14ac:dyDescent="0.25">
      <c r="A4" s="186"/>
      <c r="B4" s="187" t="s">
        <v>177</v>
      </c>
      <c r="C4" s="188" t="s">
        <v>178</v>
      </c>
      <c r="D4" s="189" t="s">
        <v>179</v>
      </c>
      <c r="E4" s="189" t="s">
        <v>180</v>
      </c>
      <c r="F4" s="190" t="s">
        <v>181</v>
      </c>
      <c r="G4" s="188" t="s">
        <v>178</v>
      </c>
      <c r="H4" s="189" t="s">
        <v>179</v>
      </c>
      <c r="I4" s="189" t="s">
        <v>180</v>
      </c>
      <c r="J4" s="190" t="s">
        <v>181</v>
      </c>
      <c r="K4" s="110">
        <v>2023</v>
      </c>
      <c r="L4" s="110">
        <v>2022</v>
      </c>
    </row>
    <row r="5" spans="1:12" ht="13.4" customHeight="1" x14ac:dyDescent="0.25">
      <c r="A5" s="191" t="s">
        <v>234</v>
      </c>
      <c r="B5" s="192"/>
      <c r="C5" s="193"/>
      <c r="D5" s="194"/>
      <c r="E5" s="194"/>
      <c r="F5" s="195"/>
      <c r="G5" s="193"/>
      <c r="H5" s="194"/>
      <c r="I5" s="194"/>
      <c r="J5" s="195"/>
      <c r="K5" s="194"/>
      <c r="L5" s="194"/>
    </row>
    <row r="6" spans="1:12" ht="13.4" customHeight="1" x14ac:dyDescent="0.25">
      <c r="A6" s="136" t="s">
        <v>235</v>
      </c>
      <c r="B6" s="196">
        <v>57.26</v>
      </c>
      <c r="C6" s="197">
        <v>56.64</v>
      </c>
      <c r="D6" s="198">
        <v>56.36</v>
      </c>
      <c r="E6" s="198">
        <v>57.63</v>
      </c>
      <c r="F6" s="199">
        <v>55.46</v>
      </c>
      <c r="G6" s="200">
        <v>54.68</v>
      </c>
      <c r="H6" s="201">
        <v>54.52</v>
      </c>
      <c r="I6" s="201">
        <v>54.13</v>
      </c>
      <c r="J6" s="202">
        <v>54.94</v>
      </c>
      <c r="K6" s="201">
        <v>56.64</v>
      </c>
      <c r="L6" s="201">
        <v>54.68</v>
      </c>
    </row>
    <row r="7" spans="1:12" ht="13.4" customHeight="1" x14ac:dyDescent="0.25">
      <c r="A7" s="142"/>
      <c r="B7" s="203"/>
      <c r="C7" s="204"/>
      <c r="D7" s="205"/>
      <c r="E7" s="205"/>
      <c r="F7" s="206"/>
      <c r="G7" s="204"/>
      <c r="H7" s="205"/>
      <c r="I7" s="205"/>
      <c r="J7" s="206"/>
      <c r="K7" s="205"/>
      <c r="L7" s="205"/>
    </row>
    <row r="8" spans="1:12" ht="13.4" customHeight="1" x14ac:dyDescent="0.25">
      <c r="A8" s="142" t="s">
        <v>236</v>
      </c>
      <c r="B8" s="203"/>
      <c r="C8" s="204"/>
      <c r="D8" s="205"/>
      <c r="E8" s="205"/>
      <c r="F8" s="206"/>
      <c r="G8" s="204"/>
      <c r="H8" s="205"/>
      <c r="I8" s="205"/>
      <c r="J8" s="206"/>
      <c r="K8" s="205"/>
      <c r="L8" s="205"/>
    </row>
    <row r="9" spans="1:12" ht="13.4" customHeight="1" x14ac:dyDescent="0.25">
      <c r="A9" s="115" t="s">
        <v>237</v>
      </c>
      <c r="B9" s="207">
        <v>64.59</v>
      </c>
      <c r="C9" s="121">
        <v>66.319999999999993</v>
      </c>
      <c r="D9" s="122">
        <v>68.069999999999993</v>
      </c>
      <c r="E9" s="122">
        <v>74.41</v>
      </c>
      <c r="F9" s="123">
        <v>72.040000000000006</v>
      </c>
      <c r="G9" s="121">
        <v>81.98</v>
      </c>
      <c r="H9" s="122">
        <v>86.22</v>
      </c>
      <c r="I9" s="122">
        <v>95</v>
      </c>
      <c r="J9" s="123">
        <v>93.34</v>
      </c>
      <c r="K9" s="122">
        <v>74.41</v>
      </c>
      <c r="L9" s="122">
        <v>95</v>
      </c>
    </row>
    <row r="10" spans="1:12" ht="13.4" customHeight="1" x14ac:dyDescent="0.25">
      <c r="A10" s="115" t="s">
        <v>238</v>
      </c>
      <c r="B10" s="207">
        <v>55.83</v>
      </c>
      <c r="C10" s="121">
        <v>55.2</v>
      </c>
      <c r="D10" s="122">
        <v>63.05</v>
      </c>
      <c r="E10" s="122">
        <v>63.85</v>
      </c>
      <c r="F10" s="123">
        <v>64.06</v>
      </c>
      <c r="G10" s="121">
        <v>63.19</v>
      </c>
      <c r="H10" s="122">
        <v>71.209999999999994</v>
      </c>
      <c r="I10" s="122">
        <v>81.25</v>
      </c>
      <c r="J10" s="123">
        <v>79.62</v>
      </c>
      <c r="K10" s="122">
        <v>55.2</v>
      </c>
      <c r="L10" s="122">
        <v>63.19</v>
      </c>
    </row>
    <row r="11" spans="1:12" ht="13.4" customHeight="1" x14ac:dyDescent="0.25">
      <c r="A11" s="115" t="s">
        <v>239</v>
      </c>
      <c r="B11" s="207">
        <v>62.87</v>
      </c>
      <c r="C11" s="121">
        <v>56.15</v>
      </c>
      <c r="D11" s="122">
        <v>66.400000000000006</v>
      </c>
      <c r="E11" s="122">
        <v>67.63</v>
      </c>
      <c r="F11" s="123">
        <v>72.03</v>
      </c>
      <c r="G11" s="121">
        <v>65.849999999999994</v>
      </c>
      <c r="H11" s="122">
        <v>78.010000000000005</v>
      </c>
      <c r="I11" s="122">
        <v>81.349999999999994</v>
      </c>
      <c r="J11" s="123">
        <v>91.56</v>
      </c>
      <c r="K11" s="122">
        <v>56.15</v>
      </c>
      <c r="L11" s="122">
        <v>65.849999999999994</v>
      </c>
    </row>
    <row r="12" spans="1:12" ht="13.4" customHeight="1" x14ac:dyDescent="0.25">
      <c r="A12" s="115"/>
      <c r="B12" s="208"/>
      <c r="C12" s="209"/>
      <c r="D12" s="210"/>
      <c r="E12" s="210"/>
      <c r="F12" s="211"/>
      <c r="G12" s="209"/>
      <c r="H12" s="210"/>
      <c r="I12" s="210"/>
      <c r="J12" s="211"/>
      <c r="K12" s="210"/>
      <c r="L12" s="210"/>
    </row>
    <row r="13" spans="1:12" ht="13.4" customHeight="1" x14ac:dyDescent="0.25">
      <c r="A13" s="142" t="s">
        <v>240</v>
      </c>
      <c r="B13" s="212">
        <v>109.7974152986378</v>
      </c>
      <c r="C13" s="125">
        <v>99.1</v>
      </c>
      <c r="D13" s="126">
        <v>117.8</v>
      </c>
      <c r="E13" s="126">
        <v>117.4</v>
      </c>
      <c r="F13" s="127">
        <v>129.9</v>
      </c>
      <c r="G13" s="125">
        <v>120.4</v>
      </c>
      <c r="H13" s="126">
        <v>143.1</v>
      </c>
      <c r="I13" s="126">
        <v>150.30000000000001</v>
      </c>
      <c r="J13" s="127">
        <v>166.6</v>
      </c>
      <c r="K13" s="213">
        <v>99.1</v>
      </c>
      <c r="L13" s="126">
        <v>120.4</v>
      </c>
    </row>
    <row r="14" spans="1:12" ht="13.4" customHeight="1" x14ac:dyDescent="0.25">
      <c r="A14" s="142" t="s">
        <v>241</v>
      </c>
      <c r="B14" s="212">
        <v>10.3</v>
      </c>
      <c r="C14" s="125">
        <v>9.6999999999999993</v>
      </c>
      <c r="D14" s="126">
        <v>10.4</v>
      </c>
      <c r="E14" s="126">
        <v>10</v>
      </c>
      <c r="F14" s="127">
        <v>9.9</v>
      </c>
      <c r="G14" s="125">
        <v>8.1999999999999993</v>
      </c>
      <c r="H14" s="126">
        <v>9.3000000000000007</v>
      </c>
      <c r="I14" s="126">
        <v>9.8000000000000007</v>
      </c>
      <c r="J14" s="127">
        <v>11.4</v>
      </c>
      <c r="K14" s="213">
        <v>9.6999999999999993</v>
      </c>
      <c r="L14" s="213">
        <v>8.1999999999999993</v>
      </c>
    </row>
    <row r="15" spans="1:12" ht="13.4" customHeight="1" x14ac:dyDescent="0.25">
      <c r="A15" s="142" t="s">
        <v>242</v>
      </c>
      <c r="B15" s="169">
        <v>76835</v>
      </c>
      <c r="C15" s="117">
        <v>68169</v>
      </c>
      <c r="D15" s="118">
        <v>80034</v>
      </c>
      <c r="E15" s="118">
        <v>81033</v>
      </c>
      <c r="F15" s="119">
        <v>85842</v>
      </c>
      <c r="G15" s="117">
        <v>78452</v>
      </c>
      <c r="H15" s="118">
        <v>93059</v>
      </c>
      <c r="I15" s="118">
        <v>97441</v>
      </c>
      <c r="J15" s="119">
        <v>110274</v>
      </c>
      <c r="K15" s="162">
        <v>68169</v>
      </c>
      <c r="L15" s="162">
        <v>78452</v>
      </c>
    </row>
    <row r="16" spans="1:12" ht="13.4" customHeight="1" x14ac:dyDescent="0.25">
      <c r="A16" s="214"/>
      <c r="B16" s="215"/>
      <c r="C16" s="216"/>
      <c r="D16" s="217"/>
      <c r="E16" s="217"/>
      <c r="F16" s="218"/>
      <c r="G16" s="216"/>
      <c r="H16" s="217"/>
      <c r="I16" s="217"/>
      <c r="J16" s="218"/>
      <c r="K16" s="219"/>
      <c r="L16" s="219"/>
    </row>
    <row r="17" spans="1:12" ht="13.4" customHeight="1" x14ac:dyDescent="0.25">
      <c r="A17" s="191" t="s">
        <v>243</v>
      </c>
      <c r="B17" s="220"/>
      <c r="C17" s="193"/>
      <c r="D17" s="194"/>
      <c r="E17" s="194"/>
      <c r="F17" s="195"/>
      <c r="G17" s="193"/>
      <c r="H17" s="194"/>
      <c r="I17" s="194"/>
      <c r="J17" s="195"/>
      <c r="K17" s="194"/>
      <c r="L17" s="194"/>
    </row>
    <row r="18" spans="1:12" ht="13.4" customHeight="1" x14ac:dyDescent="0.25">
      <c r="A18" s="136" t="s">
        <v>244</v>
      </c>
      <c r="B18" s="221">
        <v>1287</v>
      </c>
      <c r="C18" s="151">
        <v>1278</v>
      </c>
      <c r="D18" s="152">
        <v>1270</v>
      </c>
      <c r="E18" s="152">
        <v>1227</v>
      </c>
      <c r="F18" s="153">
        <v>1228</v>
      </c>
      <c r="G18" s="151">
        <v>1227</v>
      </c>
      <c r="H18" s="152">
        <v>1229</v>
      </c>
      <c r="I18" s="152">
        <v>1195</v>
      </c>
      <c r="J18" s="153">
        <v>1207</v>
      </c>
      <c r="K18" s="222">
        <v>5003</v>
      </c>
      <c r="L18" s="222">
        <v>4858</v>
      </c>
    </row>
    <row r="19" spans="1:12" ht="13.4" customHeight="1" x14ac:dyDescent="0.25">
      <c r="A19" s="142" t="s">
        <v>245</v>
      </c>
      <c r="B19" s="207">
        <v>1.06</v>
      </c>
      <c r="C19" s="121">
        <v>1.06</v>
      </c>
      <c r="D19" s="122">
        <v>1.06</v>
      </c>
      <c r="E19" s="122">
        <v>1.03</v>
      </c>
      <c r="F19" s="123">
        <v>1.03</v>
      </c>
      <c r="G19" s="121">
        <v>1.03</v>
      </c>
      <c r="H19" s="122">
        <v>1.03</v>
      </c>
      <c r="I19" s="122">
        <v>1</v>
      </c>
      <c r="J19" s="123">
        <v>1</v>
      </c>
      <c r="K19" s="163">
        <v>4.18</v>
      </c>
      <c r="L19" s="163">
        <v>4.0599999999999996</v>
      </c>
    </row>
    <row r="20" spans="1:12" ht="13.4" customHeight="1" x14ac:dyDescent="0.25">
      <c r="A20" s="214"/>
      <c r="B20" s="215"/>
      <c r="C20" s="216"/>
      <c r="D20" s="217"/>
      <c r="E20" s="217"/>
      <c r="F20" s="218"/>
      <c r="G20" s="216"/>
      <c r="H20" s="217"/>
      <c r="I20" s="217"/>
      <c r="J20" s="223"/>
      <c r="K20" s="219"/>
      <c r="L20" s="219"/>
    </row>
    <row r="21" spans="1:12" ht="13.4" customHeight="1" x14ac:dyDescent="0.25">
      <c r="A21" s="191" t="s">
        <v>246</v>
      </c>
      <c r="B21" s="220"/>
      <c r="C21" s="193"/>
      <c r="D21" s="194"/>
      <c r="E21" s="194"/>
      <c r="F21" s="195"/>
      <c r="G21" s="193"/>
      <c r="H21" s="194"/>
      <c r="I21" s="194"/>
      <c r="J21" s="224"/>
      <c r="K21" s="194"/>
      <c r="L21" s="194"/>
    </row>
    <row r="22" spans="1:12" ht="13.4" customHeight="1" x14ac:dyDescent="0.25">
      <c r="A22" s="136" t="s">
        <v>247</v>
      </c>
      <c r="B22" s="221">
        <v>1222</v>
      </c>
      <c r="C22" s="151">
        <v>1214</v>
      </c>
      <c r="D22" s="152">
        <v>1205</v>
      </c>
      <c r="E22" s="152">
        <v>1198</v>
      </c>
      <c r="F22" s="153">
        <v>1192</v>
      </c>
      <c r="G22" s="151">
        <v>1191</v>
      </c>
      <c r="H22" s="152">
        <v>1193</v>
      </c>
      <c r="I22" s="152">
        <v>1198</v>
      </c>
      <c r="J22" s="225">
        <v>1204</v>
      </c>
      <c r="K22" s="226"/>
      <c r="L22" s="226"/>
    </row>
    <row r="23" spans="1:12" ht="13.4" customHeight="1" x14ac:dyDescent="0.25">
      <c r="A23" s="142" t="s">
        <v>248</v>
      </c>
      <c r="B23" s="227"/>
      <c r="C23" s="130"/>
      <c r="D23" s="131"/>
      <c r="E23" s="131"/>
      <c r="F23" s="132"/>
      <c r="G23" s="130"/>
      <c r="H23" s="131"/>
      <c r="I23" s="131"/>
      <c r="J23" s="228"/>
      <c r="K23" s="229"/>
      <c r="L23" s="229"/>
    </row>
    <row r="24" spans="1:12" ht="13.4" customHeight="1" x14ac:dyDescent="0.25">
      <c r="A24" s="115" t="s">
        <v>249</v>
      </c>
      <c r="B24" s="169">
        <v>1214</v>
      </c>
      <c r="C24" s="117">
        <v>1206</v>
      </c>
      <c r="D24" s="118">
        <v>1199</v>
      </c>
      <c r="E24" s="118">
        <v>1192</v>
      </c>
      <c r="F24" s="119">
        <v>1192</v>
      </c>
      <c r="G24" s="117">
        <v>1192</v>
      </c>
      <c r="H24" s="118">
        <v>1195</v>
      </c>
      <c r="I24" s="118">
        <v>1199</v>
      </c>
      <c r="J24" s="230">
        <v>1211</v>
      </c>
      <c r="K24" s="162">
        <v>1197</v>
      </c>
      <c r="L24" s="162">
        <v>1199</v>
      </c>
    </row>
    <row r="25" spans="1:12" ht="13.4" customHeight="1" x14ac:dyDescent="0.25">
      <c r="A25" s="115" t="s">
        <v>250</v>
      </c>
      <c r="B25" s="169">
        <v>1221</v>
      </c>
      <c r="C25" s="117">
        <v>1211</v>
      </c>
      <c r="D25" s="118">
        <v>1214</v>
      </c>
      <c r="E25" s="118">
        <v>1197</v>
      </c>
      <c r="F25" s="119">
        <v>1199</v>
      </c>
      <c r="G25" s="117">
        <v>1199</v>
      </c>
      <c r="H25" s="118">
        <v>1203</v>
      </c>
      <c r="I25" s="118">
        <v>1201</v>
      </c>
      <c r="J25" s="230">
        <v>1230</v>
      </c>
      <c r="K25" s="162">
        <v>1204</v>
      </c>
      <c r="L25" s="162">
        <v>1208</v>
      </c>
    </row>
    <row r="26" spans="1:12" ht="13.4" customHeight="1" x14ac:dyDescent="0.25">
      <c r="A26" s="144"/>
      <c r="B26" s="215"/>
      <c r="C26" s="216"/>
      <c r="D26" s="217"/>
      <c r="E26" s="217"/>
      <c r="F26" s="218"/>
      <c r="G26" s="216"/>
      <c r="H26" s="217"/>
      <c r="I26" s="217"/>
      <c r="J26" s="223"/>
      <c r="K26" s="217"/>
      <c r="L26" s="217"/>
    </row>
    <row r="27" spans="1:12" ht="13.4" customHeight="1" x14ac:dyDescent="0.25">
      <c r="A27" s="191" t="s">
        <v>251</v>
      </c>
      <c r="B27" s="220"/>
      <c r="C27" s="193"/>
      <c r="D27" s="194"/>
      <c r="E27" s="194"/>
      <c r="F27" s="195"/>
      <c r="G27" s="193"/>
      <c r="H27" s="194"/>
      <c r="I27" s="194"/>
      <c r="J27" s="224"/>
      <c r="K27" s="194"/>
      <c r="L27" s="194"/>
    </row>
    <row r="28" spans="1:12" ht="13.4" customHeight="1" x14ac:dyDescent="0.25">
      <c r="A28" s="136" t="s">
        <v>252</v>
      </c>
      <c r="B28" s="221">
        <v>89249</v>
      </c>
      <c r="C28" s="151">
        <v>89483</v>
      </c>
      <c r="D28" s="152">
        <v>91013</v>
      </c>
      <c r="E28" s="152">
        <v>91030</v>
      </c>
      <c r="F28" s="153">
        <v>91264</v>
      </c>
      <c r="G28" s="151">
        <v>90979</v>
      </c>
      <c r="H28" s="152">
        <v>90978</v>
      </c>
      <c r="I28" s="152">
        <v>90619</v>
      </c>
      <c r="J28" s="225">
        <v>89782</v>
      </c>
      <c r="K28" s="231"/>
      <c r="L28" s="231"/>
    </row>
    <row r="29" spans="1:12" ht="13.4" customHeight="1" x14ac:dyDescent="0.25">
      <c r="A29" s="142" t="s">
        <v>253</v>
      </c>
      <c r="B29" s="169">
        <v>2351</v>
      </c>
      <c r="C29" s="117">
        <v>2379</v>
      </c>
      <c r="D29" s="118">
        <v>2398</v>
      </c>
      <c r="E29" s="118">
        <v>2398</v>
      </c>
      <c r="F29" s="119">
        <v>2411</v>
      </c>
      <c r="G29" s="117">
        <v>2439</v>
      </c>
      <c r="H29" s="118">
        <v>2447</v>
      </c>
      <c r="I29" s="118">
        <v>2460</v>
      </c>
      <c r="J29" s="230">
        <v>2479</v>
      </c>
      <c r="K29" s="159"/>
      <c r="L29" s="159"/>
    </row>
    <row r="30" spans="1:12" ht="13.4" customHeight="1" x14ac:dyDescent="0.25">
      <c r="A30" s="142" t="s">
        <v>254</v>
      </c>
      <c r="B30" s="169">
        <v>8646</v>
      </c>
      <c r="C30" s="117">
        <v>8679</v>
      </c>
      <c r="D30" s="118">
        <v>8551</v>
      </c>
      <c r="E30" s="118">
        <v>8561</v>
      </c>
      <c r="F30" s="119">
        <v>8540</v>
      </c>
      <c r="G30" s="117">
        <v>8610</v>
      </c>
      <c r="H30" s="118">
        <v>8619</v>
      </c>
      <c r="I30" s="118">
        <v>8501</v>
      </c>
      <c r="J30" s="230">
        <v>8505</v>
      </c>
      <c r="K30" s="159"/>
      <c r="L30" s="159"/>
    </row>
    <row r="31" spans="1:12" ht="13.4" customHeight="1" x14ac:dyDescent="0.25">
      <c r="A31" s="214"/>
      <c r="B31" s="232"/>
      <c r="C31" s="233"/>
      <c r="D31" s="234"/>
      <c r="E31" s="234"/>
      <c r="F31" s="235"/>
      <c r="G31" s="216"/>
      <c r="H31" s="217"/>
      <c r="I31" s="217"/>
      <c r="J31" s="223"/>
      <c r="K31" s="236"/>
      <c r="L31" s="236"/>
    </row>
    <row r="32" spans="1:12" ht="13.4" customHeight="1" x14ac:dyDescent="0.25">
      <c r="A32" s="191" t="s">
        <v>255</v>
      </c>
      <c r="B32" s="192"/>
      <c r="C32" s="193"/>
      <c r="D32" s="194"/>
      <c r="E32" s="194"/>
      <c r="F32" s="195"/>
      <c r="G32" s="193"/>
      <c r="H32" s="194"/>
      <c r="I32" s="194"/>
      <c r="J32" s="224"/>
      <c r="K32" s="237"/>
      <c r="L32" s="237"/>
    </row>
    <row r="33" spans="1:12" ht="13.4" customHeight="1" x14ac:dyDescent="0.25">
      <c r="A33" s="136" t="s">
        <v>256</v>
      </c>
      <c r="B33" s="221" t="s">
        <v>257</v>
      </c>
      <c r="C33" s="238" t="s">
        <v>258</v>
      </c>
      <c r="D33" s="239" t="s">
        <v>258</v>
      </c>
      <c r="E33" s="239" t="s">
        <v>258</v>
      </c>
      <c r="F33" s="240" t="s">
        <v>258</v>
      </c>
      <c r="G33" s="241" t="s">
        <v>258</v>
      </c>
      <c r="H33" s="242" t="s">
        <v>258</v>
      </c>
      <c r="I33" s="242" t="s">
        <v>258</v>
      </c>
      <c r="J33" s="243" t="s">
        <v>258</v>
      </c>
      <c r="K33" s="231"/>
      <c r="L33" s="231"/>
    </row>
    <row r="34" spans="1:12" ht="13.4" customHeight="1" x14ac:dyDescent="0.25">
      <c r="A34" s="142" t="s">
        <v>259</v>
      </c>
      <c r="B34" s="169" t="s">
        <v>260</v>
      </c>
      <c r="C34" s="244" t="s">
        <v>261</v>
      </c>
      <c r="D34" s="245" t="s">
        <v>261</v>
      </c>
      <c r="E34" s="245" t="s">
        <v>261</v>
      </c>
      <c r="F34" s="246" t="s">
        <v>261</v>
      </c>
      <c r="G34" s="247" t="s">
        <v>261</v>
      </c>
      <c r="H34" s="248" t="s">
        <v>261</v>
      </c>
      <c r="I34" s="248" t="s">
        <v>261</v>
      </c>
      <c r="J34" s="249" t="s">
        <v>261</v>
      </c>
      <c r="K34" s="159"/>
      <c r="L34" s="159"/>
    </row>
    <row r="35" spans="1:12" ht="13.4" customHeight="1" x14ac:dyDescent="0.25">
      <c r="A35" s="142" t="s">
        <v>262</v>
      </c>
      <c r="B35" s="169" t="s">
        <v>263</v>
      </c>
      <c r="C35" s="244" t="s">
        <v>264</v>
      </c>
      <c r="D35" s="245" t="s">
        <v>264</v>
      </c>
      <c r="E35" s="245" t="s">
        <v>264</v>
      </c>
      <c r="F35" s="246" t="s">
        <v>264</v>
      </c>
      <c r="G35" s="247" t="s">
        <v>264</v>
      </c>
      <c r="H35" s="248" t="s">
        <v>264</v>
      </c>
      <c r="I35" s="248" t="s">
        <v>264</v>
      </c>
      <c r="J35" s="249" t="s">
        <v>264</v>
      </c>
      <c r="K35" s="159"/>
      <c r="L35" s="159"/>
    </row>
    <row r="36" spans="1:12" ht="13.4" customHeight="1" x14ac:dyDescent="0.25">
      <c r="A36" s="144" t="s">
        <v>265</v>
      </c>
      <c r="B36" s="250" t="s">
        <v>263</v>
      </c>
      <c r="C36" s="251" t="s">
        <v>264</v>
      </c>
      <c r="D36" s="252" t="s">
        <v>264</v>
      </c>
      <c r="E36" s="252" t="s">
        <v>264</v>
      </c>
      <c r="F36" s="253" t="s">
        <v>264</v>
      </c>
      <c r="G36" s="254" t="s">
        <v>264</v>
      </c>
      <c r="H36" s="255" t="s">
        <v>264</v>
      </c>
      <c r="I36" s="255" t="s">
        <v>264</v>
      </c>
      <c r="J36" s="256" t="s">
        <v>264</v>
      </c>
      <c r="K36" s="236"/>
      <c r="L36" s="236"/>
    </row>
    <row r="37" spans="1:12" ht="13.4" customHeight="1" x14ac:dyDescent="0.25">
      <c r="A37" s="257"/>
      <c r="B37" s="258"/>
      <c r="C37" s="259"/>
      <c r="D37" s="259"/>
      <c r="E37" s="259"/>
      <c r="F37" s="259"/>
      <c r="G37" s="260"/>
      <c r="H37" s="260"/>
      <c r="I37" s="260"/>
      <c r="J37" s="260"/>
      <c r="K37" s="261"/>
      <c r="L37" s="261"/>
    </row>
    <row r="38" spans="1:12" ht="9" customHeight="1" x14ac:dyDescent="0.25">
      <c r="A38" s="262" t="s">
        <v>266</v>
      </c>
      <c r="B38" s="262"/>
      <c r="C38" s="262"/>
      <c r="D38" s="262"/>
      <c r="E38" s="262"/>
      <c r="F38" s="262"/>
      <c r="G38" s="262"/>
      <c r="H38" s="262"/>
      <c r="I38" s="262"/>
      <c r="J38" s="262"/>
      <c r="K38" s="262"/>
      <c r="L38" s="263"/>
    </row>
    <row r="39" spans="1:12" ht="9" customHeight="1" x14ac:dyDescent="0.25">
      <c r="A39" s="262" t="s">
        <v>267</v>
      </c>
      <c r="B39" s="262"/>
      <c r="C39" s="262"/>
      <c r="D39" s="262"/>
      <c r="E39" s="262"/>
      <c r="F39" s="262"/>
      <c r="G39" s="262"/>
      <c r="H39" s="262"/>
      <c r="I39" s="262"/>
      <c r="J39" s="262"/>
      <c r="K39" s="262"/>
      <c r="L39" s="263"/>
    </row>
    <row r="40" spans="1:12" ht="9" customHeight="1" x14ac:dyDescent="0.25">
      <c r="A40" s="262" t="s">
        <v>268</v>
      </c>
      <c r="B40" s="262"/>
      <c r="C40" s="262"/>
      <c r="D40" s="262"/>
      <c r="E40" s="262"/>
      <c r="F40" s="262"/>
      <c r="G40" s="262"/>
      <c r="H40" s="262"/>
      <c r="I40" s="262"/>
      <c r="J40" s="262"/>
      <c r="K40" s="262"/>
      <c r="L40" s="263"/>
    </row>
    <row r="41" spans="1:12" ht="9" customHeight="1" x14ac:dyDescent="0.25">
      <c r="A41" s="262" t="s">
        <v>269</v>
      </c>
      <c r="B41" s="262"/>
      <c r="C41" s="262"/>
      <c r="D41" s="262"/>
      <c r="E41" s="262"/>
      <c r="F41" s="262"/>
      <c r="G41" s="262"/>
      <c r="H41" s="262"/>
      <c r="I41" s="262"/>
      <c r="J41" s="262"/>
      <c r="K41" s="262"/>
      <c r="L41" s="263"/>
    </row>
    <row r="42" spans="1:12" ht="9" customHeight="1" x14ac:dyDescent="0.25">
      <c r="A42" s="262" t="s">
        <v>270</v>
      </c>
      <c r="B42" s="262"/>
      <c r="C42" s="262"/>
      <c r="D42" s="262"/>
      <c r="E42" s="262"/>
      <c r="F42" s="262"/>
      <c r="G42" s="262"/>
      <c r="H42" s="262"/>
      <c r="I42" s="262"/>
      <c r="J42" s="262"/>
      <c r="K42" s="262"/>
      <c r="L42" s="263"/>
    </row>
    <row r="43" spans="1:12" ht="9" customHeight="1" x14ac:dyDescent="0.25">
      <c r="A43" s="262"/>
      <c r="B43" s="262"/>
      <c r="C43" s="262"/>
      <c r="D43" s="262"/>
      <c r="E43" s="262"/>
      <c r="F43" s="262"/>
      <c r="G43" s="262"/>
      <c r="H43" s="262"/>
      <c r="I43" s="262"/>
      <c r="J43" s="262"/>
      <c r="K43" s="262"/>
      <c r="L43" s="263"/>
    </row>
  </sheetData>
  <mergeCells count="4">
    <mergeCell ref="A2:L2"/>
    <mergeCell ref="C3:F3"/>
    <mergeCell ref="G3:J3"/>
    <mergeCell ref="K3:L3"/>
  </mergeCells>
  <hyperlinks>
    <hyperlink ref="A1" location="ToC!A2" display="Back to Table of Contents" xr:uid="{39B3A499-0046-489C-AD34-B052AE59EE32}"/>
  </hyperlinks>
  <pageMargins left="0.5" right="0.5" top="0.5" bottom="0.5" header="0.25" footer="0.25"/>
  <pageSetup scale="77" orientation="landscape" r:id="rId1"/>
  <headerFooter>
    <oddFooter>&amp;L&amp;G&amp;C&amp;"Scotia,Regular"&amp;9Supplementary Financial Information (SFI)&amp;R2&amp;"Scotia,Regular"&amp;7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D591D-A70B-4FBB-A7AB-7E4FFBCA768B}">
  <sheetPr>
    <pageSetUpPr fitToPage="1"/>
  </sheetPr>
  <dimension ref="A1:L34"/>
  <sheetViews>
    <sheetView showGridLines="0" zoomScaleNormal="100" workbookViewId="0"/>
  </sheetViews>
  <sheetFormatPr defaultRowHeight="12.5" x14ac:dyDescent="0.25"/>
  <cols>
    <col min="1" max="1" width="69.26953125" style="22" customWidth="1"/>
    <col min="2" max="12" width="9.1796875" style="22" customWidth="1"/>
    <col min="13" max="16384" width="8.7265625" style="22"/>
  </cols>
  <sheetData>
    <row r="1" spans="1:12" ht="20" customHeight="1" x14ac:dyDescent="0.25">
      <c r="A1" s="21" t="s">
        <v>13</v>
      </c>
    </row>
    <row r="2" spans="1:12" ht="24.65" customHeight="1" x14ac:dyDescent="0.25">
      <c r="A2" s="2652" t="s">
        <v>271</v>
      </c>
      <c r="B2" s="2652" t="s">
        <v>15</v>
      </c>
      <c r="C2" s="2652" t="s">
        <v>15</v>
      </c>
      <c r="D2" s="2652" t="s">
        <v>15</v>
      </c>
      <c r="E2" s="2652" t="s">
        <v>15</v>
      </c>
      <c r="F2" s="2652" t="s">
        <v>15</v>
      </c>
      <c r="G2" s="2652" t="s">
        <v>15</v>
      </c>
      <c r="H2" s="2652" t="s">
        <v>15</v>
      </c>
      <c r="I2" s="2652" t="s">
        <v>15</v>
      </c>
      <c r="J2" s="2652" t="s">
        <v>15</v>
      </c>
      <c r="K2" s="2652" t="s">
        <v>15</v>
      </c>
      <c r="L2" s="2652" t="s">
        <v>15</v>
      </c>
    </row>
    <row r="3" spans="1:12" ht="13.4" customHeight="1" x14ac:dyDescent="0.25">
      <c r="A3" s="103"/>
      <c r="B3" s="264" t="s">
        <v>174</v>
      </c>
      <c r="C3" s="2653">
        <v>2023</v>
      </c>
      <c r="D3" s="2654" t="s">
        <v>15</v>
      </c>
      <c r="E3" s="2654" t="s">
        <v>15</v>
      </c>
      <c r="F3" s="2655" t="s">
        <v>15</v>
      </c>
      <c r="G3" s="2653">
        <v>2022</v>
      </c>
      <c r="H3" s="2654" t="s">
        <v>15</v>
      </c>
      <c r="I3" s="2654" t="s">
        <v>15</v>
      </c>
      <c r="J3" s="2655" t="s">
        <v>15</v>
      </c>
      <c r="K3" s="2654" t="s">
        <v>175</v>
      </c>
      <c r="L3" s="2654" t="s">
        <v>15</v>
      </c>
    </row>
    <row r="4" spans="1:12" ht="13.4" customHeight="1" x14ac:dyDescent="0.25">
      <c r="A4" s="265" t="s">
        <v>272</v>
      </c>
      <c r="B4" s="187" t="s">
        <v>177</v>
      </c>
      <c r="C4" s="188" t="s">
        <v>178</v>
      </c>
      <c r="D4" s="189" t="s">
        <v>179</v>
      </c>
      <c r="E4" s="189" t="s">
        <v>180</v>
      </c>
      <c r="F4" s="190" t="s">
        <v>181</v>
      </c>
      <c r="G4" s="188" t="s">
        <v>178</v>
      </c>
      <c r="H4" s="189" t="s">
        <v>179</v>
      </c>
      <c r="I4" s="189" t="s">
        <v>180</v>
      </c>
      <c r="J4" s="190" t="s">
        <v>181</v>
      </c>
      <c r="K4" s="110">
        <v>2023</v>
      </c>
      <c r="L4" s="110">
        <v>2022</v>
      </c>
    </row>
    <row r="5" spans="1:12" ht="13.4" customHeight="1" x14ac:dyDescent="0.25">
      <c r="A5" s="266" t="s">
        <v>273</v>
      </c>
      <c r="B5" s="221">
        <v>15439</v>
      </c>
      <c r="C5" s="267">
        <v>15109</v>
      </c>
      <c r="D5" s="268">
        <v>14689</v>
      </c>
      <c r="E5" s="268">
        <v>13870</v>
      </c>
      <c r="F5" s="269">
        <v>13156</v>
      </c>
      <c r="G5" s="151">
        <v>11118</v>
      </c>
      <c r="H5" s="152">
        <v>8885</v>
      </c>
      <c r="I5" s="152">
        <v>7092</v>
      </c>
      <c r="J5" s="153">
        <v>6463</v>
      </c>
      <c r="K5" s="268">
        <v>56824</v>
      </c>
      <c r="L5" s="152">
        <v>33558</v>
      </c>
    </row>
    <row r="6" spans="1:12" ht="13.4" customHeight="1" x14ac:dyDescent="0.25">
      <c r="A6" s="270" t="s">
        <v>274</v>
      </c>
      <c r="B6" s="169">
        <v>10666</v>
      </c>
      <c r="C6" s="271">
        <v>10443</v>
      </c>
      <c r="D6" s="272">
        <v>10116</v>
      </c>
      <c r="E6" s="272">
        <v>9410</v>
      </c>
      <c r="F6" s="273">
        <v>8593</v>
      </c>
      <c r="G6" s="117">
        <v>6496</v>
      </c>
      <c r="H6" s="118">
        <v>4209</v>
      </c>
      <c r="I6" s="118">
        <v>2619</v>
      </c>
      <c r="J6" s="119">
        <v>2119</v>
      </c>
      <c r="K6" s="272">
        <v>38562</v>
      </c>
      <c r="L6" s="118">
        <v>15443</v>
      </c>
    </row>
    <row r="7" spans="1:12" ht="13.4" customHeight="1" x14ac:dyDescent="0.25">
      <c r="A7" s="274" t="s">
        <v>275</v>
      </c>
      <c r="B7" s="169">
        <v>4773</v>
      </c>
      <c r="C7" s="271">
        <v>4666</v>
      </c>
      <c r="D7" s="272">
        <v>4573</v>
      </c>
      <c r="E7" s="272">
        <v>4460</v>
      </c>
      <c r="F7" s="273">
        <v>4563</v>
      </c>
      <c r="G7" s="117">
        <v>4622</v>
      </c>
      <c r="H7" s="118">
        <v>4676</v>
      </c>
      <c r="I7" s="118">
        <v>4473</v>
      </c>
      <c r="J7" s="119">
        <v>4344</v>
      </c>
      <c r="K7" s="272">
        <v>18262</v>
      </c>
      <c r="L7" s="118">
        <v>18115</v>
      </c>
    </row>
    <row r="8" spans="1:12" ht="13.4" customHeight="1" x14ac:dyDescent="0.25">
      <c r="A8" s="274"/>
      <c r="B8" s="227"/>
      <c r="C8" s="275"/>
      <c r="D8" s="276"/>
      <c r="E8" s="276"/>
      <c r="F8" s="277"/>
      <c r="G8" s="130"/>
      <c r="H8" s="131"/>
      <c r="I8" s="131"/>
      <c r="J8" s="132"/>
      <c r="K8" s="276"/>
      <c r="L8" s="131"/>
    </row>
    <row r="9" spans="1:12" ht="13.4" customHeight="1" x14ac:dyDescent="0.25">
      <c r="A9" s="270" t="s">
        <v>276</v>
      </c>
      <c r="B9" s="169">
        <v>3660</v>
      </c>
      <c r="C9" s="271">
        <v>3606</v>
      </c>
      <c r="D9" s="272">
        <v>3494</v>
      </c>
      <c r="E9" s="272">
        <v>3453</v>
      </c>
      <c r="F9" s="273">
        <v>3399</v>
      </c>
      <c r="G9" s="117">
        <v>3004</v>
      </c>
      <c r="H9" s="118">
        <v>3123</v>
      </c>
      <c r="I9" s="118">
        <v>3469</v>
      </c>
      <c r="J9" s="119">
        <v>3705</v>
      </c>
      <c r="K9" s="272">
        <v>13952</v>
      </c>
      <c r="L9" s="118">
        <v>13301</v>
      </c>
    </row>
    <row r="10" spans="1:12" ht="13.4" customHeight="1" x14ac:dyDescent="0.25">
      <c r="A10" s="274" t="s">
        <v>277</v>
      </c>
      <c r="B10" s="169">
        <v>8433</v>
      </c>
      <c r="C10" s="271">
        <v>8272</v>
      </c>
      <c r="D10" s="272">
        <v>8067</v>
      </c>
      <c r="E10" s="272">
        <v>7913</v>
      </c>
      <c r="F10" s="273">
        <v>7962</v>
      </c>
      <c r="G10" s="117">
        <v>7626</v>
      </c>
      <c r="H10" s="118">
        <v>7799</v>
      </c>
      <c r="I10" s="118">
        <v>7942</v>
      </c>
      <c r="J10" s="119">
        <v>8049</v>
      </c>
      <c r="K10" s="272">
        <v>32214</v>
      </c>
      <c r="L10" s="118">
        <v>31416</v>
      </c>
    </row>
    <row r="11" spans="1:12" ht="13.4" customHeight="1" x14ac:dyDescent="0.25">
      <c r="A11" s="274"/>
      <c r="B11" s="227"/>
      <c r="C11" s="275"/>
      <c r="D11" s="276"/>
      <c r="E11" s="276"/>
      <c r="F11" s="277"/>
      <c r="G11" s="130"/>
      <c r="H11" s="131"/>
      <c r="I11" s="131"/>
      <c r="J11" s="132"/>
      <c r="K11" s="276"/>
      <c r="L11" s="131"/>
    </row>
    <row r="12" spans="1:12" ht="13.4" customHeight="1" x14ac:dyDescent="0.25">
      <c r="A12" s="270" t="s">
        <v>278</v>
      </c>
      <c r="B12" s="169">
        <v>962</v>
      </c>
      <c r="C12" s="271">
        <v>1256</v>
      </c>
      <c r="D12" s="272">
        <v>819</v>
      </c>
      <c r="E12" s="272">
        <v>709</v>
      </c>
      <c r="F12" s="273">
        <v>638</v>
      </c>
      <c r="G12" s="117">
        <v>529</v>
      </c>
      <c r="H12" s="118">
        <v>412</v>
      </c>
      <c r="I12" s="118">
        <v>219</v>
      </c>
      <c r="J12" s="119">
        <v>222</v>
      </c>
      <c r="K12" s="272">
        <v>3422</v>
      </c>
      <c r="L12" s="118">
        <v>1382</v>
      </c>
    </row>
    <row r="13" spans="1:12" ht="13.4" customHeight="1" x14ac:dyDescent="0.25">
      <c r="A13" s="270" t="s">
        <v>279</v>
      </c>
      <c r="B13" s="169">
        <v>4739</v>
      </c>
      <c r="C13" s="271">
        <v>5527</v>
      </c>
      <c r="D13" s="272">
        <v>4559</v>
      </c>
      <c r="E13" s="272">
        <v>4574</v>
      </c>
      <c r="F13" s="273">
        <v>4461</v>
      </c>
      <c r="G13" s="117">
        <v>4529</v>
      </c>
      <c r="H13" s="118">
        <v>4191</v>
      </c>
      <c r="I13" s="118">
        <v>4159</v>
      </c>
      <c r="J13" s="119">
        <v>4223</v>
      </c>
      <c r="K13" s="272">
        <v>19121</v>
      </c>
      <c r="L13" s="118">
        <v>17102</v>
      </c>
    </row>
    <row r="14" spans="1:12" ht="13.4" customHeight="1" x14ac:dyDescent="0.25">
      <c r="A14" s="274" t="s">
        <v>280</v>
      </c>
      <c r="B14" s="169">
        <v>2732</v>
      </c>
      <c r="C14" s="271">
        <v>1489</v>
      </c>
      <c r="D14" s="272">
        <v>2689</v>
      </c>
      <c r="E14" s="272">
        <v>2630</v>
      </c>
      <c r="F14" s="273">
        <v>2863</v>
      </c>
      <c r="G14" s="117">
        <v>2568</v>
      </c>
      <c r="H14" s="118">
        <v>3196</v>
      </c>
      <c r="I14" s="118">
        <v>3564</v>
      </c>
      <c r="J14" s="119">
        <v>3604</v>
      </c>
      <c r="K14" s="272">
        <v>9671</v>
      </c>
      <c r="L14" s="118">
        <v>12932</v>
      </c>
    </row>
    <row r="15" spans="1:12" ht="13.4" customHeight="1" x14ac:dyDescent="0.25">
      <c r="A15" s="274"/>
      <c r="B15" s="227"/>
      <c r="C15" s="275"/>
      <c r="D15" s="276"/>
      <c r="E15" s="276"/>
      <c r="F15" s="277"/>
      <c r="G15" s="130"/>
      <c r="H15" s="131"/>
      <c r="I15" s="131"/>
      <c r="J15" s="132"/>
      <c r="K15" s="276"/>
      <c r="L15" s="131"/>
    </row>
    <row r="16" spans="1:12" ht="13.4" customHeight="1" x14ac:dyDescent="0.25">
      <c r="A16" s="270" t="s">
        <v>281</v>
      </c>
      <c r="B16" s="169">
        <v>533</v>
      </c>
      <c r="C16" s="271">
        <v>135</v>
      </c>
      <c r="D16" s="272">
        <v>497</v>
      </c>
      <c r="E16" s="272">
        <v>484</v>
      </c>
      <c r="F16" s="273">
        <v>1105</v>
      </c>
      <c r="G16" s="117">
        <v>475</v>
      </c>
      <c r="H16" s="118">
        <v>602</v>
      </c>
      <c r="I16" s="118">
        <v>817</v>
      </c>
      <c r="J16" s="119">
        <v>864</v>
      </c>
      <c r="K16" s="272">
        <v>2221</v>
      </c>
      <c r="L16" s="118">
        <v>2758</v>
      </c>
    </row>
    <row r="17" spans="1:12" ht="13.4" customHeight="1" x14ac:dyDescent="0.25">
      <c r="A17" s="274" t="s">
        <v>282</v>
      </c>
      <c r="B17" s="169">
        <v>2199</v>
      </c>
      <c r="C17" s="271">
        <v>1354</v>
      </c>
      <c r="D17" s="272">
        <v>2192</v>
      </c>
      <c r="E17" s="272">
        <v>2146</v>
      </c>
      <c r="F17" s="273">
        <v>1758</v>
      </c>
      <c r="G17" s="117">
        <v>2093</v>
      </c>
      <c r="H17" s="118">
        <v>2594</v>
      </c>
      <c r="I17" s="118">
        <v>2747</v>
      </c>
      <c r="J17" s="119">
        <v>2740</v>
      </c>
      <c r="K17" s="272">
        <v>7450</v>
      </c>
      <c r="L17" s="118">
        <v>10174</v>
      </c>
    </row>
    <row r="18" spans="1:12" ht="13.4" customHeight="1" x14ac:dyDescent="0.25">
      <c r="A18" s="278"/>
      <c r="B18" s="227"/>
      <c r="C18" s="130"/>
      <c r="D18" s="131"/>
      <c r="E18" s="131"/>
      <c r="F18" s="132"/>
      <c r="G18" s="130"/>
      <c r="H18" s="131"/>
      <c r="I18" s="131"/>
      <c r="J18" s="132"/>
      <c r="K18" s="276"/>
      <c r="L18" s="131"/>
    </row>
    <row r="19" spans="1:12" ht="13.4" customHeight="1" x14ac:dyDescent="0.25">
      <c r="A19" s="270" t="s">
        <v>283</v>
      </c>
      <c r="B19" s="169">
        <v>13</v>
      </c>
      <c r="C19" s="117">
        <v>289</v>
      </c>
      <c r="D19" s="118">
        <v>15</v>
      </c>
      <c r="E19" s="118">
        <v>15</v>
      </c>
      <c r="F19" s="119">
        <v>594</v>
      </c>
      <c r="G19" s="117">
        <v>522</v>
      </c>
      <c r="H19" s="118">
        <v>17</v>
      </c>
      <c r="I19" s="118">
        <v>18</v>
      </c>
      <c r="J19" s="119">
        <v>18</v>
      </c>
      <c r="K19" s="272">
        <v>913</v>
      </c>
      <c r="L19" s="118">
        <v>575</v>
      </c>
    </row>
    <row r="20" spans="1:12" ht="13.4" customHeight="1" x14ac:dyDescent="0.25">
      <c r="A20" s="274" t="s">
        <v>284</v>
      </c>
      <c r="B20" s="169">
        <v>2212</v>
      </c>
      <c r="C20" s="271">
        <v>1643</v>
      </c>
      <c r="D20" s="272">
        <v>2207</v>
      </c>
      <c r="E20" s="272">
        <v>2161</v>
      </c>
      <c r="F20" s="273">
        <v>2352</v>
      </c>
      <c r="G20" s="117">
        <v>2615</v>
      </c>
      <c r="H20" s="118">
        <v>2611</v>
      </c>
      <c r="I20" s="118">
        <v>2765</v>
      </c>
      <c r="J20" s="119">
        <v>2758</v>
      </c>
      <c r="K20" s="272">
        <v>8363</v>
      </c>
      <c r="L20" s="118">
        <v>10749</v>
      </c>
    </row>
    <row r="21" spans="1:12" ht="13.4" customHeight="1" x14ac:dyDescent="0.25">
      <c r="A21" s="274"/>
      <c r="B21" s="227"/>
      <c r="C21" s="130"/>
      <c r="D21" s="131"/>
      <c r="E21" s="131"/>
      <c r="F21" s="132"/>
      <c r="G21" s="130"/>
      <c r="H21" s="131"/>
      <c r="I21" s="131"/>
      <c r="J21" s="132"/>
      <c r="K21" s="131"/>
      <c r="L21" s="131"/>
    </row>
    <row r="22" spans="1:12" ht="13.4" customHeight="1" x14ac:dyDescent="0.25">
      <c r="A22" s="270" t="s">
        <v>285</v>
      </c>
      <c r="B22" s="169">
        <v>25</v>
      </c>
      <c r="C22" s="271">
        <v>31</v>
      </c>
      <c r="D22" s="272">
        <v>20</v>
      </c>
      <c r="E22" s="272">
        <v>24</v>
      </c>
      <c r="F22" s="273">
        <v>37</v>
      </c>
      <c r="G22" s="117">
        <v>38</v>
      </c>
      <c r="H22" s="118">
        <v>54</v>
      </c>
      <c r="I22" s="118">
        <v>78</v>
      </c>
      <c r="J22" s="119">
        <v>88</v>
      </c>
      <c r="K22" s="272">
        <v>112</v>
      </c>
      <c r="L22" s="118">
        <v>258</v>
      </c>
    </row>
    <row r="23" spans="1:12" ht="13.4" customHeight="1" x14ac:dyDescent="0.25">
      <c r="A23" s="270" t="s">
        <v>286</v>
      </c>
      <c r="B23" s="169">
        <v>25</v>
      </c>
      <c r="C23" s="271">
        <v>34</v>
      </c>
      <c r="D23" s="272">
        <v>20</v>
      </c>
      <c r="E23" s="272">
        <v>24</v>
      </c>
      <c r="F23" s="273">
        <v>37</v>
      </c>
      <c r="G23" s="117">
        <v>39</v>
      </c>
      <c r="H23" s="118">
        <v>54</v>
      </c>
      <c r="I23" s="118">
        <v>78</v>
      </c>
      <c r="J23" s="119">
        <v>88</v>
      </c>
      <c r="K23" s="272">
        <v>115</v>
      </c>
      <c r="L23" s="118">
        <v>259</v>
      </c>
    </row>
    <row r="24" spans="1:12" ht="13.4" customHeight="1" x14ac:dyDescent="0.25">
      <c r="A24" s="270"/>
      <c r="B24" s="227"/>
      <c r="C24" s="130"/>
      <c r="D24" s="131"/>
      <c r="E24" s="131"/>
      <c r="F24" s="132"/>
      <c r="G24" s="130"/>
      <c r="H24" s="131"/>
      <c r="I24" s="131"/>
      <c r="J24" s="132"/>
      <c r="K24" s="131"/>
      <c r="L24" s="131"/>
    </row>
    <row r="25" spans="1:12" ht="13.4" customHeight="1" x14ac:dyDescent="0.25">
      <c r="A25" s="270" t="s">
        <v>287</v>
      </c>
      <c r="B25" s="169">
        <v>2174</v>
      </c>
      <c r="C25" s="117">
        <v>1323</v>
      </c>
      <c r="D25" s="118">
        <v>2172</v>
      </c>
      <c r="E25" s="118">
        <v>2122</v>
      </c>
      <c r="F25" s="119">
        <v>1721</v>
      </c>
      <c r="G25" s="117">
        <v>2055</v>
      </c>
      <c r="H25" s="118">
        <v>2540</v>
      </c>
      <c r="I25" s="118">
        <v>2669</v>
      </c>
      <c r="J25" s="119">
        <v>2652</v>
      </c>
      <c r="K25" s="118">
        <v>7338</v>
      </c>
      <c r="L25" s="118">
        <v>9916</v>
      </c>
    </row>
    <row r="26" spans="1:12" ht="13.4" customHeight="1" x14ac:dyDescent="0.25">
      <c r="A26" s="142" t="s">
        <v>288</v>
      </c>
      <c r="B26" s="279">
        <v>108</v>
      </c>
      <c r="C26" s="117">
        <v>109</v>
      </c>
      <c r="D26" s="118">
        <v>105</v>
      </c>
      <c r="E26" s="118">
        <v>104</v>
      </c>
      <c r="F26" s="119">
        <v>101</v>
      </c>
      <c r="G26" s="117">
        <v>106</v>
      </c>
      <c r="H26" s="118">
        <v>36</v>
      </c>
      <c r="I26" s="118">
        <v>74</v>
      </c>
      <c r="J26" s="119">
        <v>44</v>
      </c>
      <c r="K26" s="118">
        <v>419</v>
      </c>
      <c r="L26" s="118">
        <v>260</v>
      </c>
    </row>
    <row r="27" spans="1:12" ht="13.4" customHeight="1" x14ac:dyDescent="0.25">
      <c r="A27" s="142" t="s">
        <v>289</v>
      </c>
      <c r="B27" s="279">
        <v>2066</v>
      </c>
      <c r="C27" s="117">
        <v>1214</v>
      </c>
      <c r="D27" s="118">
        <v>2067</v>
      </c>
      <c r="E27" s="118">
        <v>2018</v>
      </c>
      <c r="F27" s="119">
        <v>1620</v>
      </c>
      <c r="G27" s="117">
        <v>1949</v>
      </c>
      <c r="H27" s="118">
        <v>2504</v>
      </c>
      <c r="I27" s="118">
        <v>2595</v>
      </c>
      <c r="J27" s="119">
        <v>2608</v>
      </c>
      <c r="K27" s="118">
        <v>6919</v>
      </c>
      <c r="L27" s="118">
        <v>9656</v>
      </c>
    </row>
    <row r="28" spans="1:12" ht="13.4" customHeight="1" x14ac:dyDescent="0.25">
      <c r="A28" s="270" t="s">
        <v>290</v>
      </c>
      <c r="B28" s="169">
        <v>2187</v>
      </c>
      <c r="C28" s="117">
        <v>1609</v>
      </c>
      <c r="D28" s="118">
        <v>2187</v>
      </c>
      <c r="E28" s="118">
        <v>2137</v>
      </c>
      <c r="F28" s="119">
        <v>2315</v>
      </c>
      <c r="G28" s="117">
        <v>2576</v>
      </c>
      <c r="H28" s="118">
        <v>2557</v>
      </c>
      <c r="I28" s="118">
        <v>2687</v>
      </c>
      <c r="J28" s="119">
        <v>2670</v>
      </c>
      <c r="K28" s="118">
        <v>8248</v>
      </c>
      <c r="L28" s="118">
        <v>10490</v>
      </c>
    </row>
    <row r="29" spans="1:12" ht="13.4" customHeight="1" x14ac:dyDescent="0.25">
      <c r="A29" s="280" t="s">
        <v>291</v>
      </c>
      <c r="B29" s="279">
        <v>2079</v>
      </c>
      <c r="C29" s="117">
        <v>1500</v>
      </c>
      <c r="D29" s="118">
        <v>2082</v>
      </c>
      <c r="E29" s="118">
        <v>2033</v>
      </c>
      <c r="F29" s="119">
        <v>2214</v>
      </c>
      <c r="G29" s="117">
        <v>2470</v>
      </c>
      <c r="H29" s="118">
        <v>2521</v>
      </c>
      <c r="I29" s="118">
        <v>2613</v>
      </c>
      <c r="J29" s="119">
        <v>2626</v>
      </c>
      <c r="K29" s="118">
        <v>7829</v>
      </c>
      <c r="L29" s="118">
        <v>10230</v>
      </c>
    </row>
    <row r="30" spans="1:12" ht="13.4" customHeight="1" x14ac:dyDescent="0.25">
      <c r="A30" s="142" t="s">
        <v>292</v>
      </c>
      <c r="B30" s="279">
        <v>-15</v>
      </c>
      <c r="C30" s="117">
        <v>-10</v>
      </c>
      <c r="D30" s="118">
        <v>2</v>
      </c>
      <c r="E30" s="118">
        <v>-12</v>
      </c>
      <c r="F30" s="119">
        <v>15</v>
      </c>
      <c r="G30" s="117">
        <v>4</v>
      </c>
      <c r="H30" s="118">
        <v>6</v>
      </c>
      <c r="I30" s="118">
        <v>0</v>
      </c>
      <c r="J30" s="119">
        <v>24</v>
      </c>
      <c r="K30" s="118">
        <v>-34</v>
      </c>
      <c r="L30" s="118">
        <v>37</v>
      </c>
    </row>
    <row r="31" spans="1:12" ht="13.4" customHeight="1" x14ac:dyDescent="0.25">
      <c r="A31" s="281" t="s">
        <v>293</v>
      </c>
      <c r="B31" s="250">
        <v>2064</v>
      </c>
      <c r="C31" s="233">
        <v>1490</v>
      </c>
      <c r="D31" s="234">
        <v>2084</v>
      </c>
      <c r="E31" s="234">
        <v>2021</v>
      </c>
      <c r="F31" s="235">
        <v>2229</v>
      </c>
      <c r="G31" s="233">
        <v>2474</v>
      </c>
      <c r="H31" s="234">
        <v>2527</v>
      </c>
      <c r="I31" s="234">
        <v>2613</v>
      </c>
      <c r="J31" s="235">
        <v>2650</v>
      </c>
      <c r="K31" s="234">
        <v>7795</v>
      </c>
      <c r="L31" s="234">
        <v>10267</v>
      </c>
    </row>
    <row r="32" spans="1:12" ht="13.4" customHeight="1" x14ac:dyDescent="0.25">
      <c r="A32" s="282"/>
      <c r="B32" s="282"/>
      <c r="C32" s="282"/>
      <c r="D32" s="282"/>
      <c r="E32" s="282"/>
      <c r="F32" s="282"/>
      <c r="G32" s="282"/>
      <c r="H32" s="282"/>
      <c r="I32" s="282"/>
      <c r="J32" s="282"/>
      <c r="K32" s="282"/>
      <c r="L32" s="282"/>
    </row>
    <row r="33" spans="1:12" ht="10.4" customHeight="1" x14ac:dyDescent="0.25">
      <c r="A33" s="2632" t="s">
        <v>294</v>
      </c>
      <c r="B33" s="2633" t="s">
        <v>15</v>
      </c>
      <c r="C33" s="2633" t="s">
        <v>15</v>
      </c>
      <c r="D33" s="2633" t="s">
        <v>15</v>
      </c>
      <c r="E33" s="2633" t="s">
        <v>15</v>
      </c>
      <c r="F33" s="2633" t="s">
        <v>15</v>
      </c>
      <c r="G33" s="2633" t="s">
        <v>15</v>
      </c>
      <c r="H33" s="2633" t="s">
        <v>15</v>
      </c>
      <c r="I33" s="2633" t="s">
        <v>15</v>
      </c>
      <c r="J33" s="2633" t="s">
        <v>15</v>
      </c>
      <c r="K33" s="2633" t="s">
        <v>15</v>
      </c>
      <c r="L33" s="2633" t="s">
        <v>15</v>
      </c>
    </row>
    <row r="34" spans="1:12" ht="10.4" customHeight="1" x14ac:dyDescent="0.25">
      <c r="A34" s="2632" t="s">
        <v>295</v>
      </c>
      <c r="B34" s="2633" t="s">
        <v>15</v>
      </c>
      <c r="C34" s="2633" t="s">
        <v>15</v>
      </c>
      <c r="D34" s="2633" t="s">
        <v>15</v>
      </c>
      <c r="E34" s="2633" t="s">
        <v>15</v>
      </c>
      <c r="F34" s="2633" t="s">
        <v>15</v>
      </c>
      <c r="G34" s="2633" t="s">
        <v>15</v>
      </c>
      <c r="H34" s="2633" t="s">
        <v>15</v>
      </c>
      <c r="I34" s="2633" t="s">
        <v>15</v>
      </c>
      <c r="J34" s="2633" t="s">
        <v>15</v>
      </c>
      <c r="K34" s="2633" t="s">
        <v>15</v>
      </c>
      <c r="L34" s="2633" t="s">
        <v>15</v>
      </c>
    </row>
  </sheetData>
  <mergeCells count="6">
    <mergeCell ref="A34:L34"/>
    <mergeCell ref="A2:L2"/>
    <mergeCell ref="C3:F3"/>
    <mergeCell ref="G3:J3"/>
    <mergeCell ref="K3:L3"/>
    <mergeCell ref="A33:L33"/>
  </mergeCells>
  <hyperlinks>
    <hyperlink ref="A1" location="ToC!A2" display="Back to Table of Contents" xr:uid="{A3F43C49-9E13-4F2D-A826-BEBFD4AD5348}"/>
  </hyperlinks>
  <pageMargins left="0.5" right="0.5" top="0.5" bottom="0.5" header="0.25" footer="0.25"/>
  <pageSetup scale="74" orientation="landscape" r:id="rId1"/>
  <headerFooter>
    <oddFooter>&amp;L&amp;G&amp;C&amp;"Scotia,Regular"&amp;9Supplementary Financial Information (SFI)&amp;R3&amp;"Scotia,Regular"&amp;7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Cover</vt:lpstr>
      <vt:lpstr>ToC</vt:lpstr>
      <vt:lpstr>Notes_1</vt:lpstr>
      <vt:lpstr>Notes_2</vt:lpstr>
      <vt:lpstr>Notes_3</vt:lpstr>
      <vt:lpstr>EDTF</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Cover!Cover</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Apolinario, Ella</dc:creator>
  <cp:lastModifiedBy>Haris Bajwa</cp:lastModifiedBy>
  <cp:lastPrinted>2024-02-26T22:01:06Z</cp:lastPrinted>
  <dcterms:created xsi:type="dcterms:W3CDTF">2024-02-26T18:09:57Z</dcterms:created>
  <dcterms:modified xsi:type="dcterms:W3CDTF">2024-02-27T07:38:56Z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