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Z:\Quarterly Reporting\Final Documents\Q224\"/>
    </mc:Choice>
  </mc:AlternateContent>
  <xr:revisionPtr revIDLastSave="0" documentId="13_ncr:8001_{2A75CD0A-4606-4849-B64F-D287C8B746E7}" xr6:coauthVersionLast="47" xr6:coauthVersionMax="47" xr10:uidLastSave="{00000000-0000-0000-0000-000000000000}"/>
  <bookViews>
    <workbookView xWindow="-110" yWindow="-110" windowWidth="19420" windowHeight="10420" xr2:uid="{27F49CB0-FE42-4B0B-93E8-95E49FE545C1}"/>
  </bookViews>
  <sheets>
    <sheet name="Cover" sheetId="1" r:id="rId1"/>
    <sheet name="ToC" sheetId="2" r:id="rId2"/>
    <sheet name="Notes_1" sheetId="3" r:id="rId3"/>
    <sheet name="Notes_2" sheetId="4" r:id="rId4"/>
    <sheet name="Notes_3" sheetId="5" r:id="rId5"/>
    <sheet name="EDTF" sheetId="6" r:id="rId6"/>
    <sheet name="1" sheetId="7" r:id="rId7"/>
    <sheet name="2" sheetId="8" r:id="rId8"/>
    <sheet name="3" sheetId="9" r:id="rId9"/>
    <sheet name="4" sheetId="10" r:id="rId10"/>
    <sheet name="5" sheetId="11" r:id="rId11"/>
    <sheet name="6" sheetId="12" r:id="rId12"/>
    <sheet name="7" sheetId="13" r:id="rId13"/>
    <sheet name="8" sheetId="14" r:id="rId14"/>
    <sheet name="9" sheetId="15" r:id="rId15"/>
    <sheet name="10" sheetId="16" r:id="rId16"/>
    <sheet name="11" sheetId="17" r:id="rId17"/>
    <sheet name="12" sheetId="18" r:id="rId18"/>
    <sheet name="13" sheetId="19" r:id="rId19"/>
    <sheet name="14" sheetId="20" r:id="rId20"/>
    <sheet name="15" sheetId="21" r:id="rId21"/>
    <sheet name="16" sheetId="22" r:id="rId22"/>
    <sheet name="17" sheetId="23" r:id="rId23"/>
    <sheet name="18" sheetId="24" r:id="rId24"/>
    <sheet name="19" sheetId="25" r:id="rId25"/>
    <sheet name="20" sheetId="26" r:id="rId26"/>
    <sheet name="21" sheetId="27" r:id="rId27"/>
    <sheet name="22" sheetId="28" r:id="rId28"/>
    <sheet name="23" sheetId="29" r:id="rId29"/>
    <sheet name="24" sheetId="30" r:id="rId30"/>
    <sheet name="25" sheetId="31" r:id="rId31"/>
    <sheet name="26" sheetId="32" r:id="rId32"/>
    <sheet name="27" sheetId="33" r:id="rId33"/>
    <sheet name="28" sheetId="34" r:id="rId34"/>
    <sheet name="29" sheetId="35" r:id="rId35"/>
    <sheet name="30" sheetId="36" r:id="rId36"/>
    <sheet name="31" sheetId="37" r:id="rId37"/>
    <sheet name="32" sheetId="38" r:id="rId38"/>
    <sheet name="33" sheetId="39" r:id="rId39"/>
  </sheets>
  <externalReferences>
    <externalReference r:id="rId40"/>
    <externalReference r:id="rId41"/>
  </externalReferences>
  <definedNames>
    <definedName name="Cover" localSheetId="0">Cover!$B$20:$P$22</definedName>
    <definedName name="FiscalYear" localSheetId="1">[1]Home!$D$7</definedName>
    <definedName name="FiscalYear">[2]Home!$D$7</definedName>
    <definedName name="HeadingVariance">Cover!#REF!</definedName>
    <definedName name="HeadingVarianceOther">Cover!#REF!</definedName>
    <definedName name="_xlnm.Print_Area" localSheetId="0">Cover!$A$1:$Q$35</definedName>
    <definedName name="ReportPeriod" localSheetId="1">[1]Home!$D$8</definedName>
    <definedName name="ReportPeriod">[2]Home!$D$8</definedName>
    <definedName name="VarianceMax">Cover!#REF!</definedName>
    <definedName name="VarianceMin">Cover!#REF!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6" i="2" l="1"/>
  <c r="A46" i="2"/>
  <c r="B45" i="2"/>
  <c r="A45" i="2"/>
  <c r="B44" i="2"/>
  <c r="A44" i="2"/>
  <c r="B43" i="2"/>
  <c r="A43" i="2"/>
  <c r="B42" i="2"/>
  <c r="A42" i="2"/>
  <c r="B41" i="2"/>
  <c r="A41" i="2"/>
  <c r="B40" i="2"/>
  <c r="A40" i="2"/>
  <c r="B38" i="2"/>
  <c r="A38" i="2"/>
  <c r="B37" i="2"/>
  <c r="A37" i="2"/>
  <c r="B35" i="2"/>
  <c r="A35" i="2"/>
  <c r="B34" i="2"/>
  <c r="A34" i="2"/>
  <c r="B33" i="2"/>
  <c r="A33" i="2"/>
  <c r="B32" i="2"/>
  <c r="A32" i="2"/>
  <c r="B31" i="2"/>
  <c r="A31" i="2"/>
  <c r="B30" i="2"/>
  <c r="A30" i="2"/>
  <c r="B29" i="2"/>
  <c r="A29" i="2"/>
  <c r="B26" i="2"/>
  <c r="A26" i="2"/>
  <c r="B25" i="2"/>
  <c r="A25" i="2"/>
  <c r="B24" i="2"/>
  <c r="A24" i="2"/>
  <c r="B23" i="2"/>
  <c r="A23" i="2"/>
  <c r="B22" i="2"/>
  <c r="A22" i="2"/>
  <c r="B21" i="2"/>
  <c r="A21" i="2"/>
  <c r="B20" i="2"/>
  <c r="A20" i="2"/>
  <c r="B19" i="2"/>
  <c r="A19" i="2"/>
  <c r="B17" i="2"/>
  <c r="A17" i="2"/>
  <c r="B16" i="2"/>
  <c r="A16" i="2"/>
  <c r="B15" i="2"/>
  <c r="A15" i="2"/>
  <c r="B14" i="2"/>
  <c r="A14" i="2"/>
  <c r="B13" i="2"/>
  <c r="A13" i="2"/>
  <c r="B12" i="2"/>
  <c r="A12" i="2"/>
  <c r="B9" i="2"/>
  <c r="A9" i="2"/>
  <c r="B8" i="2"/>
  <c r="A8" i="2"/>
  <c r="B7" i="2"/>
  <c r="A7" i="2"/>
  <c r="B6" i="2"/>
  <c r="A6" i="2"/>
  <c r="B5" i="2"/>
  <c r="A5" i="2"/>
  <c r="A3" i="2"/>
</calcChain>
</file>

<file path=xl/sharedStrings.xml><?xml version="1.0" encoding="utf-8"?>
<sst xmlns="http://schemas.openxmlformats.org/spreadsheetml/2006/main" count="4629" uniqueCount="1026">
  <si>
    <t>Supplementary</t>
  </si>
  <si>
    <t>Financial Information</t>
  </si>
  <si>
    <t>Q2 2024</t>
  </si>
  <si>
    <t>For the period ended: April 30, 2024</t>
  </si>
  <si>
    <t>For further information, contact Scotiabank Investor Relations:</t>
  </si>
  <si>
    <t>John McCartney (john.mccartney@scotiabank.com)</t>
  </si>
  <si>
    <t>Sophia Saeed (sophia.saeed@scotiabank.com)</t>
  </si>
  <si>
    <t>Rebecca Hoang (rebecca.hoang@scotiabank.com)</t>
  </si>
  <si>
    <t>Supplementary Financial Information (SFI)</t>
  </si>
  <si>
    <t>Page</t>
  </si>
  <si>
    <t>Business Segment Performance</t>
  </si>
  <si>
    <t>Credit-Related Information</t>
  </si>
  <si>
    <r>
      <t>Note:</t>
    </r>
    <r>
      <rPr>
        <sz val="9"/>
        <color theme="1"/>
        <rFont val="Scotia"/>
        <family val="2"/>
      </rPr>
      <t xml:space="preserve"> The supplementary financial information package contains comparative figures that have been reclassified in prior periods, where applicable, to conform with the current reporting period presentation.</t>
    </r>
  </si>
  <si>
    <t>Back to Table of Contents</t>
  </si>
  <si>
    <r>
      <rPr>
        <b/>
        <sz val="14"/>
        <color rgb="FFFFFFFF"/>
        <rFont val="Scotia"/>
        <family val="2"/>
      </rPr>
      <t>Notes</t>
    </r>
  </si>
  <si>
    <t/>
  </si>
  <si>
    <r>
      <rPr>
        <b/>
        <sz val="11"/>
        <color rgb="FF000000"/>
        <rFont val="Scotia"/>
        <family val="2"/>
      </rPr>
      <t>This document is not audited and should be read in conjunction with our Q2 2024 Quarterly Report to Shareholders and 2023 Annual Report.</t>
    </r>
  </si>
  <si>
    <r>
      <rPr>
        <b/>
        <sz val="11"/>
        <color rgb="FF000000"/>
        <rFont val="Scotia"/>
        <family val="2"/>
      </rPr>
      <t xml:space="preserve">Non-GAAP Measures: </t>
    </r>
  </si>
  <si>
    <r>
      <rPr>
        <sz val="11"/>
        <color rgb="FF000000"/>
        <rFont val="Scotia"/>
        <family val="2"/>
      </rPr>
      <t>The Bank uses a number of financial measures and ratios to assess its performance, as well as the performance of its operating segments. Some of these financial measures and ratios are presented on a non-GAAP basis and are not calculated in accordance with Generally Accepted Accounting Principles (GAAP), which are based on International Financial Reporting Standards (IFRS) as issued by the International Accounting Standards Board (IASB), are not defined by GAAP and do not have standardized meanings and therefore might not be comparable to similar financial measures and ratios disclosed by other issuers. The Bank believes that non-GAAP measures and ratios are useful as they provide readers with a better understanding of how management assesses performance. These non-GAAP measures and ratios are used throughout this report and defined below.</t>
    </r>
  </si>
  <si>
    <r>
      <rPr>
        <b/>
        <sz val="11"/>
        <color rgb="FF000000"/>
        <rFont val="Scotia"/>
        <family val="2"/>
      </rPr>
      <t xml:space="preserve">Adjusted results and adjusted diluted earnings per share: </t>
    </r>
  </si>
  <si>
    <r>
      <rPr>
        <sz val="11"/>
        <color rgb="FF000000"/>
        <rFont val="Scotia"/>
        <family val="2"/>
      </rPr>
      <t>Management considers both reported and adjusted results and measures useful in assessing underlying ongoing business performance. Adjusted results and measures remove certain specified items from revenue, non-interest expenses, income taxes and non-controlling interest. Presenting results on both a reported basis and adjusted basis allows readers to assess the impact of certain items on results for the periods presented, and to better assess results and trends excluding those items that may not be reflective of ongoing business performance.</t>
    </r>
  </si>
  <si>
    <r>
      <rPr>
        <b/>
        <sz val="11"/>
        <color rgb="FF000000"/>
        <rFont val="Scotia"/>
        <family val="2"/>
      </rPr>
      <t>1. All reported periods were adjusted for:</t>
    </r>
  </si>
  <si>
    <r>
      <rPr>
        <sz val="11"/>
        <color rgb="FF000000"/>
        <rFont val="Scotia"/>
        <family val="2"/>
      </rPr>
      <t>a) Amortization of acquisition-related intangible assets</t>
    </r>
  </si>
  <si>
    <r>
      <rPr>
        <sz val="11"/>
        <color rgb="FF000000"/>
        <rFont val="Scotia"/>
        <family val="2"/>
      </rPr>
      <t>These costs relate to the amortization of intangible assets recognized upon the acquisition of businesses, excluding software, and are recorded in the Canadian Banking, International Banking and Global Wealth Management operating segments.</t>
    </r>
  </si>
  <si>
    <r>
      <rPr>
        <b/>
        <sz val="11"/>
        <color rgb="FF000000"/>
        <rFont val="Scotia"/>
        <family val="2"/>
      </rPr>
      <t>2. The Bank’s fiscal 2023 reported results were adjusted for the following items. These amounts were recorded in the Other operating segment.</t>
    </r>
  </si>
  <si>
    <r>
      <rPr>
        <sz val="11"/>
        <color rgb="FF000000"/>
        <rFont val="Scotia"/>
        <family val="2"/>
      </rPr>
      <t>a) Divestitures and wind-down of operations</t>
    </r>
  </si>
  <si>
    <t>In Q4 2023, the Bank sold its 20% equity interest in Canadian Tire’s Financial Services business (CTFS) to Canadian Tire Corporation. The sale resulted in a net gain of $367 million ($319 million after-tax). For further details, please refer to Note 36 of the Consolidated Financial Statements, in the 2023 Annual Report to Shareholders.</t>
  </si>
  <si>
    <r>
      <rPr>
        <sz val="11"/>
        <color rgb="FF000000"/>
        <rFont val="Scotia"/>
        <family val="2"/>
      </rPr>
      <t>b) Restructuring charge and severance provisions</t>
    </r>
    <r>
      <rPr>
        <sz val="11"/>
        <color rgb="FF000000"/>
        <rFont val="Scotia"/>
        <family val="2"/>
      </rPr>
      <t xml:space="preserve">_x000D_
</t>
    </r>
  </si>
  <si>
    <r>
      <rPr>
        <sz val="11"/>
        <color rgb="FF000000"/>
        <rFont val="Scotia"/>
        <family val="2"/>
      </rPr>
      <t>In Q4 2023, the Bank recorded a restructuring charge and severance provisions of $354 million ($258 million after-tax) related to workforce reductions and changes as a result of the Bank’s end-to-end digitization, automation, changes in customers’ day-to-day banking preferences, as well as the ongoing efforts to streamline operational processes and optimize distribution channels.</t>
    </r>
  </si>
  <si>
    <r>
      <rPr>
        <sz val="11"/>
        <color rgb="FF000000"/>
        <rFont val="Scotia"/>
        <family val="2"/>
      </rPr>
      <t>c) Consolidation of real estate and contract termination costs</t>
    </r>
    <r>
      <rPr>
        <sz val="11"/>
        <color rgb="FF000000"/>
        <rFont val="Scotia"/>
        <family val="2"/>
      </rPr>
      <t xml:space="preserve">_x000D_
</t>
    </r>
  </si>
  <si>
    <r>
      <rPr>
        <sz val="11"/>
        <color rgb="FF000000"/>
        <rFont val="Scotia"/>
        <family val="2"/>
      </rPr>
      <t xml:space="preserve">In Q4 2023, the Bank recorded costs of $87 million ($63 million after-tax) related to the consolidation and exit of certain real estate premises, as well as service contract termination costs, as part of the Bank’s optimization strategy. </t>
    </r>
  </si>
  <si>
    <r>
      <rPr>
        <sz val="11"/>
        <color rgb="FF000000"/>
        <rFont val="Scotia"/>
        <family val="2"/>
      </rPr>
      <t>d) Impairment of non-financial assets</t>
    </r>
    <r>
      <rPr>
        <sz val="11"/>
        <color rgb="FF000000"/>
        <rFont val="Scotia"/>
        <family val="2"/>
      </rPr>
      <t xml:space="preserve">_x000D_
</t>
    </r>
  </si>
  <si>
    <r>
      <rPr>
        <sz val="11"/>
        <color rgb="FF000000"/>
        <rFont val="Scotia"/>
        <family val="2"/>
      </rPr>
      <t>In Q4 2023, the Bank recorded impairment charges of $185 million ($159 million after-tax) related to its investment in associate, Bank of Xi’an Co. Ltd. in China whose market value has remained below the Bank’s carrying value for a prolonged period. For further details, refer to Note 17 of the Consolidated Financial Statements in the 2023 Annual Report to Shareholders. Impairment of intangible assets, including software, of $161 million ($114 million after-tax) was also recognized.</t>
    </r>
  </si>
  <si>
    <r>
      <rPr>
        <sz val="11"/>
        <color rgb="FF000000"/>
        <rFont val="Scotia"/>
        <family val="2"/>
      </rPr>
      <t>e)  Canada Recovery Dividend</t>
    </r>
  </si>
  <si>
    <t>In Q1 2023, the Bank recognized an additional income tax expense of $579 million reflecting the present value of the amount payable for the Canada Recovery Dividend (CRD). The CRD is a Canadian federal tax measure which requires the Bank to pay a one-time tax of 15% on taxable income in excess of $1 billion, based on the average taxable income for the 2020 and 2021 taxation years. The CRD is payable in equal amounts over five years; however, the present value of these payments was recognized as a liability in the period enacted.</t>
  </si>
  <si>
    <r>
      <rPr>
        <b/>
        <sz val="14"/>
        <color rgb="FFFFFFFF"/>
        <rFont val="Scotia"/>
        <family val="2"/>
      </rPr>
      <t>Notes (Cont'd)</t>
    </r>
  </si>
  <si>
    <r>
      <rPr>
        <b/>
        <sz val="12"/>
        <color rgb="FF000000"/>
        <rFont val="Scotia"/>
        <family val="2"/>
      </rPr>
      <t>3. The Bank’s Q4 2022 reported results were adjusted for the following items. These amounts were recorded in the Other operating segment.</t>
    </r>
  </si>
  <si>
    <r>
      <rPr>
        <sz val="12"/>
        <color rgb="FF000000"/>
        <rFont val="Scotia"/>
        <family val="2"/>
      </rPr>
      <t>a) Restructuring charge - The Bank recorded a restructuring charge of $85 million ($66 million after-tax) related to the realignment of the Global Banking and Markets businesses in Asia Pacific and reductions in technology employees, driven by ongoing technology modernization and digital transformation.</t>
    </r>
  </si>
  <si>
    <r>
      <rPr>
        <sz val="12"/>
        <color rgb="FF000000"/>
        <rFont val="Scotia"/>
        <family val="2"/>
      </rPr>
      <t>b) Divestitures and wind-down of operations - The Bank sold investments in associates in Venezuela and Thailand. Additionally, the Bank wound down its operations in India and Malaysia in relation to its realignment of the business in the Asia Pacific region. Collectively, the sale and winddown of these entities resulted in a net loss of $361 million ($340 million after-tax).</t>
    </r>
  </si>
  <si>
    <r>
      <rPr>
        <sz val="12"/>
        <color rgb="FF000000"/>
        <rFont val="Scotia"/>
        <family val="2"/>
      </rPr>
      <t>c)  Support costs for the Scene+ loyalty program - The Bank recorded costs of $133 million ($98 million after-tax) to support the expansion of the Scene+ loyalty program to include Empire Company Limited as a partner.</t>
    </r>
  </si>
  <si>
    <r>
      <rPr>
        <b/>
        <sz val="10"/>
        <color rgb="FF000000"/>
        <rFont val="Scotia"/>
        <family val="2"/>
      </rPr>
      <t>Adjusting Items⁽¹⁾ :</t>
    </r>
    <r>
      <rPr>
        <sz val="10"/>
        <color rgb="FF000000"/>
        <rFont val="Scotia"/>
        <family val="2"/>
      </rPr>
      <t xml:space="preserve"> Adjusted results exclude the following items:</t>
    </r>
  </si>
  <si>
    <r>
      <rPr>
        <i/>
        <sz val="10"/>
        <color rgb="FFFF0000"/>
        <rFont val="Scotia"/>
        <family val="2"/>
      </rPr>
      <t xml:space="preserve">($ millions) </t>
    </r>
  </si>
  <si>
    <r>
      <rPr>
        <b/>
        <sz val="10"/>
        <color rgb="FF000000"/>
        <rFont val="Scotia"/>
        <family val="2"/>
      </rPr>
      <t>2024</t>
    </r>
  </si>
  <si>
    <r>
      <rPr>
        <sz val="10"/>
        <color rgb="FF000000"/>
        <rFont val="Scotia"/>
        <family val="2"/>
      </rPr>
      <t>Year-To-Date</t>
    </r>
  </si>
  <si>
    <r>
      <rPr>
        <sz val="10"/>
        <color rgb="FF000000"/>
        <rFont val="Scotia"/>
        <family val="2"/>
      </rPr>
      <t>Full Year</t>
    </r>
  </si>
  <si>
    <r>
      <rPr>
        <b/>
        <sz val="10"/>
        <color rgb="FFFF0000"/>
        <rFont val="Scotia"/>
        <family val="2"/>
      </rPr>
      <t>Adjusting Items (Pre-Tax)</t>
    </r>
  </si>
  <si>
    <r>
      <rPr>
        <b/>
        <sz val="10"/>
        <color rgb="FF000000"/>
        <rFont val="Scotia"/>
        <family val="2"/>
      </rPr>
      <t>Q2</t>
    </r>
  </si>
  <si>
    <r>
      <rPr>
        <sz val="10"/>
        <color rgb="FF000000"/>
        <rFont val="Scotia"/>
        <family val="2"/>
      </rPr>
      <t>Q1</t>
    </r>
  </si>
  <si>
    <r>
      <rPr>
        <sz val="10"/>
        <color rgb="FF000000"/>
        <rFont val="Scotia"/>
        <family val="2"/>
      </rPr>
      <t>Q4</t>
    </r>
  </si>
  <si>
    <r>
      <rPr>
        <sz val="10"/>
        <color rgb="FF000000"/>
        <rFont val="Scotia"/>
        <family val="2"/>
      </rPr>
      <t>Q3</t>
    </r>
  </si>
  <si>
    <r>
      <rPr>
        <sz val="10"/>
        <color rgb="FF000000"/>
        <rFont val="Scotia"/>
        <family val="2"/>
      </rPr>
      <t>Q2</t>
    </r>
  </si>
  <si>
    <r>
      <rPr>
        <b/>
        <sz val="10"/>
        <color rgb="FF000000"/>
        <rFont val="Scotia"/>
        <family val="2"/>
      </rPr>
      <t>Acquisition-Related Costs</t>
    </r>
  </si>
  <si>
    <r>
      <rPr>
        <b/>
        <sz val="10"/>
        <color rgb="FF000000"/>
        <rFont val="Scotia"/>
        <family val="2"/>
      </rPr>
      <t>Amortization of acquisition-related intangible assets⁽²⁾</t>
    </r>
  </si>
  <si>
    <r>
      <rPr>
        <sz val="10"/>
        <color rgb="FF000000"/>
        <rFont val="Scotia"/>
        <family val="2"/>
      </rPr>
      <t xml:space="preserve">Canadian Banking </t>
    </r>
  </si>
  <si>
    <r>
      <rPr>
        <sz val="10"/>
        <color rgb="FF000000"/>
        <rFont val="Scotia"/>
        <family val="2"/>
      </rPr>
      <t>International Banking</t>
    </r>
  </si>
  <si>
    <r>
      <rPr>
        <sz val="10"/>
        <color rgb="FF000000"/>
        <rFont val="Scotia"/>
        <family val="2"/>
      </rPr>
      <t xml:space="preserve">Global Wealth Management </t>
    </r>
  </si>
  <si>
    <r>
      <rPr>
        <b/>
        <sz val="10"/>
        <color rgb="FF000000"/>
        <rFont val="Scotia"/>
        <family val="2"/>
      </rPr>
      <t>Other</t>
    </r>
  </si>
  <si>
    <r>
      <rPr>
        <b/>
        <sz val="10"/>
        <color rgb="FF000000"/>
        <rFont val="Scotia"/>
        <family val="2"/>
      </rPr>
      <t>Divestitures and wind-down of operations⁽³⁾</t>
    </r>
  </si>
  <si>
    <r>
      <rPr>
        <b/>
        <sz val="10"/>
        <color rgb="FF000000"/>
        <rFont val="Scotia"/>
        <family val="2"/>
      </rPr>
      <t>Restructuring charge and severance provisions⁽³⁾</t>
    </r>
  </si>
  <si>
    <r>
      <rPr>
        <b/>
        <sz val="10"/>
        <color rgb="FF000000"/>
        <rFont val="Scotia"/>
        <family val="2"/>
      </rPr>
      <t>Consolidation of real estate and contract termination costs⁽³⁾</t>
    </r>
  </si>
  <si>
    <r>
      <rPr>
        <b/>
        <sz val="10"/>
        <color rgb="FF000000"/>
        <rFont val="Scotia"/>
        <family val="2"/>
      </rPr>
      <t>Impairment of non-financial assets⁽³⁾</t>
    </r>
  </si>
  <si>
    <r>
      <rPr>
        <b/>
        <sz val="10"/>
        <color rgb="FF000000"/>
        <rFont val="Scotia"/>
        <family val="2"/>
      </rPr>
      <t>Support costs for the Scene+ loyalty program⁽³⁾</t>
    </r>
  </si>
  <si>
    <r>
      <rPr>
        <b/>
        <sz val="10"/>
        <color rgb="FF000000"/>
        <rFont val="Scotia"/>
        <family val="2"/>
      </rPr>
      <t>Total (Pre-Tax)</t>
    </r>
  </si>
  <si>
    <r>
      <rPr>
        <b/>
        <sz val="10"/>
        <color rgb="FFFF0000"/>
        <rFont val="Scotia"/>
        <family val="2"/>
      </rPr>
      <t>Adjusting Items (After-Tax, NCI)</t>
    </r>
  </si>
  <si>
    <r>
      <rPr>
        <b/>
        <sz val="10"/>
        <color rgb="FF000000"/>
        <rFont val="Scotia"/>
        <family val="2"/>
      </rPr>
      <t>Amortization of Intangibles⁽²⁾</t>
    </r>
  </si>
  <si>
    <r>
      <rPr>
        <b/>
        <sz val="10"/>
        <color rgb="FF000000"/>
        <rFont val="Scotia"/>
        <family val="2"/>
      </rPr>
      <t>Canada recovery dividend⁽³⁾</t>
    </r>
  </si>
  <si>
    <r>
      <rPr>
        <b/>
        <sz val="10"/>
        <color rgb="FF000000"/>
        <rFont val="Scotia"/>
        <family val="2"/>
      </rPr>
      <t>Total (After-Tax, NCI)</t>
    </r>
  </si>
  <si>
    <r>
      <rPr>
        <sz val="7"/>
        <color rgb="FF000000"/>
        <rFont val="Scotia"/>
        <family val="2"/>
      </rPr>
      <t>(1) Refer to Non-GAAP Measures on Notes Page 1 of the Supplementary Financial Information Report.</t>
    </r>
  </si>
  <si>
    <r>
      <rPr>
        <sz val="7"/>
        <color rgb="FF000000"/>
        <rFont val="Scotia"/>
        <family val="2"/>
      </rPr>
      <t>(2) Excludes amortization of intangibles related to software.</t>
    </r>
  </si>
  <si>
    <r>
      <rPr>
        <sz val="7"/>
        <color rgb="FF000000"/>
        <rFont val="Scotia"/>
        <family val="2"/>
      </rPr>
      <t>(3)</t>
    </r>
    <r>
      <rPr>
        <vertAlign val="superscript"/>
        <sz val="7"/>
        <color rgb="FF000000"/>
        <rFont val="Scotia"/>
        <family val="2"/>
      </rPr>
      <t xml:space="preserve"> </t>
    </r>
    <r>
      <rPr>
        <sz val="7"/>
        <color rgb="FF000000"/>
        <rFont val="Scotia"/>
        <family val="2"/>
      </rPr>
      <t>Recorded in Other operating segment.</t>
    </r>
  </si>
  <si>
    <r>
      <rPr>
        <b/>
        <sz val="11"/>
        <color rgb="FF000000"/>
        <rFont val="Scotia"/>
        <family val="2"/>
      </rPr>
      <t>Adoption of IFRS 17</t>
    </r>
  </si>
  <si>
    <r>
      <rPr>
        <sz val="11"/>
        <color rgb="FF000000"/>
        <rFont val="Scotia"/>
        <family val="2"/>
      </rPr>
      <t>On November 1, 2023, the Bank adopted IFRS 17 Insurance Contracts, which provides a comprehensive principle-based framework for the recognition, measurement, presentation, and disclosure of insurance contracts and replaces IFRS 4, the previous accounting standard for insurance contracts. The Bank adopted IFRS 17 on a retrospective basis, restating the results from the transition date of November 1, 2022. Accordingly, results for fiscal 2023 have been restated to reflect the IFRS 17 basis of accounting for insurance contracts. Results for periods prior to November 1, 2022 continue to be presented under the IFRS 4 basis of accounting and have not been restated.</t>
    </r>
    <r>
      <rPr>
        <sz val="11"/>
        <color rgb="FF000000"/>
        <rFont val="Scotia"/>
        <family val="2"/>
      </rPr>
      <t xml:space="preserve">_x000D_
</t>
    </r>
  </si>
  <si>
    <r>
      <rPr>
        <b/>
        <sz val="11"/>
        <color rgb="FF000000"/>
        <rFont val="Scotia"/>
        <family val="2"/>
      </rPr>
      <t>The pages impacted by the adoption of IFRS 17 are summarized below</t>
    </r>
  </si>
  <si>
    <r>
      <rPr>
        <sz val="11"/>
        <color rgb="FF000000"/>
        <rFont val="Scotia"/>
        <family val="2"/>
      </rPr>
      <t xml:space="preserve">Page 1 - Highlights </t>
    </r>
    <r>
      <rPr>
        <sz val="11"/>
        <color rgb="FF000000"/>
        <rFont val="Scotia"/>
        <family val="2"/>
      </rPr>
      <t>_x000D_
Page 2 - Common Share and Other Informati</t>
    </r>
    <r>
      <rPr>
        <sz val="11"/>
        <color rgb="FF000000"/>
        <rFont val="Scotia"/>
        <family val="2"/>
      </rPr>
      <t>on_x000D_
Page 3 - Consolidated Statement of In</t>
    </r>
    <r>
      <rPr>
        <sz val="11"/>
        <color rgb="FF000000"/>
        <rFont val="Scotia"/>
        <family val="2"/>
      </rPr>
      <t>come_x000D_
Page 4 - Business Segment Performance: Canadian Ba</t>
    </r>
    <r>
      <rPr>
        <sz val="11"/>
        <color rgb="FF000000"/>
        <rFont val="Scotia"/>
        <family val="2"/>
      </rPr>
      <t>nking _x000D_
Page 5 - Business Segment Performance: International</t>
    </r>
    <r>
      <rPr>
        <sz val="11"/>
        <color rgb="FF000000"/>
        <rFont val="Scotia"/>
        <family val="2"/>
      </rPr>
      <t xml:space="preserve"> Banking_x000D_
Page 6 - Business Segment Performance: International Banking (Consta</t>
    </r>
    <r>
      <rPr>
        <sz val="11"/>
        <color rgb="FF000000"/>
        <rFont val="Scotia"/>
        <family val="2"/>
      </rPr>
      <t>nt Dollar)_x000D_
Page 9 - Business Segment Perfor</t>
    </r>
    <r>
      <rPr>
        <sz val="11"/>
        <color rgb="FF000000"/>
        <rFont val="Scotia"/>
        <family val="2"/>
      </rPr>
      <t>mance: Other_x000D_
Page 10 - Non-I</t>
    </r>
    <r>
      <rPr>
        <sz val="11"/>
        <color rgb="FF000000"/>
        <rFont val="Scotia"/>
        <family val="2"/>
      </rPr>
      <t>nterest Income_x000D_
Page 12 - Op</t>
    </r>
    <r>
      <rPr>
        <sz val="11"/>
        <color rgb="FF000000"/>
        <rFont val="Scotia"/>
        <family val="2"/>
      </rPr>
      <t>erating Expenses_x000D_
Page 13 - Consolidated Statement of Financial Position  — Asset</t>
    </r>
    <r>
      <rPr>
        <sz val="11"/>
        <color rgb="FF000000"/>
        <rFont val="Scotia"/>
        <family val="2"/>
      </rPr>
      <t>s  (Spot Balances)_x000D_
Page 14 - Consolidated Statement of Financial Position  — Liabilities and Eq</t>
    </r>
    <r>
      <rPr>
        <sz val="11"/>
        <color rgb="FF000000"/>
        <rFont val="Scotia"/>
        <family val="2"/>
      </rPr>
      <t>uity (Spot Balances)_x000D_
Page 15 -</t>
    </r>
    <r>
      <rPr>
        <sz val="11"/>
        <color rgb="FF000000"/>
        <rFont val="Scotia"/>
        <family val="2"/>
      </rPr>
      <t xml:space="preserve"> Average Balance Sheet_x000D_
Page 16 - Consolidated Statem</t>
    </r>
    <r>
      <rPr>
        <sz val="11"/>
        <color rgb="FF000000"/>
        <rFont val="Scotia"/>
        <family val="2"/>
      </rPr>
      <t>ent of Changes in Equity_x000D_
Page 17 - Consolidated Statement of Cha</t>
    </r>
    <r>
      <rPr>
        <sz val="11"/>
        <color rgb="FF000000"/>
        <rFont val="Scotia"/>
        <family val="2"/>
      </rPr>
      <t>nges in Equity (Continued)_x000D_
Page 28 - Appendix 2: International Banki</t>
    </r>
    <r>
      <rPr>
        <sz val="11"/>
        <color rgb="FF000000"/>
        <rFont val="Scotia"/>
        <family val="2"/>
      </rPr>
      <t>ng by Region — Latin America_x000D_
Page 29 - Appendix 2: International Banking by Region — Caribb</t>
    </r>
    <r>
      <rPr>
        <sz val="11"/>
        <color rgb="FF000000"/>
        <rFont val="Scotia"/>
        <family val="2"/>
      </rPr>
      <t xml:space="preserve">ean, Central America, and Asia_x000D_
Page 30 - Appendix 3: Reconciliation of non-GAAP Financial Measures — Reconciliation </t>
    </r>
    <r>
      <rPr>
        <sz val="11"/>
        <color rgb="FF000000"/>
        <rFont val="Scotia"/>
        <family val="2"/>
      </rPr>
      <t>of reported and adjusted results_x000D_
Page 31 - Appendix 3: Reconciliation of non-GAAP Financial Measures — Return on equity reported and adj</t>
    </r>
    <r>
      <rPr>
        <sz val="11"/>
        <color rgb="FF000000"/>
        <rFont val="Scotia"/>
        <family val="2"/>
      </rPr>
      <t xml:space="preserve">usted results by operating segment_x000D_
Page 32 - Appendix 3: Reconciliation of non-GAAP Financial Measures — Net </t>
    </r>
    <r>
      <rPr>
        <sz val="11"/>
        <color rgb="FF000000"/>
        <rFont val="Scotia"/>
        <family val="2"/>
      </rPr>
      <t xml:space="preserve">Interest Margin by operating segment_x000D_
Page 33- Appendix 3: Reconciliation of non-GAAP Financial Measures— Net Interest </t>
    </r>
    <r>
      <rPr>
        <sz val="11"/>
        <rFont val="Scotia"/>
        <family val="2"/>
      </rPr>
      <t>Margin by International Banking region</t>
    </r>
  </si>
  <si>
    <r>
      <rPr>
        <b/>
        <sz val="14"/>
        <color rgb="FFFFFFFF"/>
        <rFont val="Scotia"/>
        <family val="2"/>
      </rPr>
      <t>Enhanced Disclosure Task Force (EDTF) Recommendations</t>
    </r>
  </si>
  <si>
    <r>
      <rPr>
        <sz val="9"/>
        <color rgb="FF000000"/>
        <rFont val="Scotia"/>
        <family val="2"/>
      </rPr>
      <t xml:space="preserve">Below is the index of EDTF recommendations to facilitate easy reference in the Bank’s public disclosure documents available on www.scotiabank.com/investorrelations. </t>
    </r>
  </si>
  <si>
    <r>
      <rPr>
        <b/>
        <sz val="7"/>
        <color rgb="FF000000"/>
        <rFont val="Scotia"/>
        <family val="2"/>
      </rPr>
      <t>April 30, 2024 Reference Table for EDTF</t>
    </r>
  </si>
  <si>
    <r>
      <rPr>
        <b/>
        <sz val="7"/>
        <color rgb="FF000000"/>
        <rFont val="Scotia"/>
        <family val="2"/>
      </rPr>
      <t xml:space="preserve">Recommendation </t>
    </r>
  </si>
  <si>
    <r>
      <rPr>
        <b/>
        <sz val="7"/>
        <color rgb="FF000000"/>
        <rFont val="Scotia"/>
        <family val="2"/>
      </rPr>
      <t>Q2/24</t>
    </r>
  </si>
  <si>
    <r>
      <rPr>
        <b/>
        <sz val="7"/>
        <color rgb="FF000000"/>
        <rFont val="Scotia"/>
        <family val="2"/>
      </rPr>
      <t>2023 Annual Report</t>
    </r>
  </si>
  <si>
    <r>
      <rPr>
        <b/>
        <sz val="7"/>
        <color rgb="FF000000"/>
        <rFont val="Scotia"/>
        <family val="2"/>
      </rPr>
      <t>Type of Risk</t>
    </r>
  </si>
  <si>
    <r>
      <rPr>
        <b/>
        <sz val="7"/>
        <color rgb="FF000000"/>
        <rFont val="Scotia"/>
        <family val="2"/>
      </rPr>
      <t>Number</t>
    </r>
  </si>
  <si>
    <r>
      <rPr>
        <b/>
        <sz val="7"/>
        <color rgb="FF000000"/>
        <rFont val="Scotia"/>
        <family val="2"/>
      </rPr>
      <t>Disclosure</t>
    </r>
  </si>
  <si>
    <r>
      <rPr>
        <b/>
        <sz val="7"/>
        <color rgb="FF000000"/>
        <rFont val="Scotia"/>
        <family val="2"/>
      </rPr>
      <t>Quarterly Report</t>
    </r>
  </si>
  <si>
    <r>
      <rPr>
        <b/>
        <sz val="7"/>
        <color rgb="FF000000"/>
        <rFont val="Scotia"/>
        <family val="2"/>
      </rPr>
      <t xml:space="preserve">Supplementary Regulatory </t>
    </r>
    <r>
      <rPr>
        <b/>
        <sz val="7"/>
        <color rgb="FF000000"/>
        <rFont val="Scotia"/>
        <family val="2"/>
      </rPr>
      <t>_x000D_
Capital Disclosur</t>
    </r>
    <r>
      <rPr>
        <b/>
        <sz val="7"/>
        <color rgb="FF000000"/>
        <rFont val="Scotia"/>
        <family val="2"/>
      </rPr>
      <t>es</t>
    </r>
  </si>
  <si>
    <r>
      <rPr>
        <b/>
        <sz val="7"/>
        <color rgb="FF000000"/>
        <rFont val="Scotia"/>
        <family val="2"/>
      </rPr>
      <t>MD&amp;A</t>
    </r>
  </si>
  <si>
    <r>
      <rPr>
        <b/>
        <sz val="7"/>
        <color rgb="FF000000"/>
        <rFont val="Scotia"/>
        <family val="2"/>
      </rPr>
      <t xml:space="preserve">Financial </t>
    </r>
    <r>
      <rPr>
        <b/>
        <sz val="7"/>
        <color rgb="FF000000"/>
        <rFont val="Scotia"/>
        <family val="2"/>
      </rPr>
      <t>_x000D_
Statemen</t>
    </r>
    <r>
      <rPr>
        <b/>
        <sz val="7"/>
        <color rgb="FF000000"/>
        <rFont val="Scotia"/>
        <family val="2"/>
      </rPr>
      <t>ts</t>
    </r>
  </si>
  <si>
    <r>
      <rPr>
        <sz val="7"/>
        <color rgb="FF000000"/>
        <rFont val="Scotia"/>
        <family val="2"/>
      </rPr>
      <t xml:space="preserve">General </t>
    </r>
  </si>
  <si>
    <r>
      <rPr>
        <sz val="7"/>
        <color rgb="FF000000"/>
        <rFont val="Scotia"/>
        <family val="2"/>
      </rPr>
      <t xml:space="preserve">The index of risks to which the business is exposed. </t>
    </r>
  </si>
  <si>
    <r>
      <rPr>
        <sz val="7"/>
        <color rgb="FF000000"/>
        <rFont val="Scotia"/>
        <family val="2"/>
      </rPr>
      <t>The Bank's risk to terminology, measures and key parameters.</t>
    </r>
  </si>
  <si>
    <r>
      <rPr>
        <sz val="7"/>
        <color rgb="FF000000"/>
        <rFont val="Scotia"/>
        <family val="2"/>
      </rPr>
      <t>75-79</t>
    </r>
  </si>
  <si>
    <r>
      <rPr>
        <sz val="7"/>
        <color rgb="FF000000"/>
        <rFont val="Scotia"/>
        <family val="2"/>
      </rPr>
      <t xml:space="preserve">Top and emerging risks, and the changes during the reporting period. </t>
    </r>
  </si>
  <si>
    <r>
      <rPr>
        <sz val="7"/>
        <color rgb="FF000000"/>
        <rFont val="Scotia"/>
        <family val="2"/>
      </rPr>
      <t>81-82, 86-93</t>
    </r>
  </si>
  <si>
    <r>
      <rPr>
        <sz val="7"/>
        <color rgb="FF000000"/>
        <rFont val="Scotia"/>
        <family val="2"/>
      </rPr>
      <t xml:space="preserve">Discussion on the regulatory development and plans to meet new regulatory ratios. </t>
    </r>
  </si>
  <si>
    <r>
      <rPr>
        <sz val="7"/>
        <color rgb="FF000000"/>
        <rFont val="Scotia"/>
        <family val="2"/>
      </rPr>
      <t>50-53</t>
    </r>
  </si>
  <si>
    <r>
      <rPr>
        <sz val="7"/>
        <color rgb="FF000000"/>
        <rFont val="Scotia"/>
        <family val="2"/>
      </rPr>
      <t>56-59, 101-104,</t>
    </r>
    <r>
      <rPr>
        <sz val="7"/>
        <color rgb="FF000000"/>
        <rFont val="Scotia"/>
        <family val="2"/>
      </rPr>
      <t>_x000D_
117-1</t>
    </r>
    <r>
      <rPr>
        <sz val="7"/>
        <color rgb="FF000000"/>
        <rFont val="Scotia"/>
        <family val="2"/>
      </rPr>
      <t>19</t>
    </r>
  </si>
  <si>
    <r>
      <rPr>
        <sz val="7"/>
        <color rgb="FF000000"/>
        <rFont val="Scotia"/>
        <family val="2"/>
      </rPr>
      <t xml:space="preserve">Risk Governance, </t>
    </r>
    <r>
      <rPr>
        <sz val="7"/>
        <color rgb="FF000000"/>
        <rFont val="Scotia"/>
        <family val="2"/>
      </rPr>
      <t>_x000D_
Risk Management a</t>
    </r>
    <r>
      <rPr>
        <sz val="7"/>
        <color rgb="FF000000"/>
        <rFont val="Scotia"/>
        <family val="2"/>
      </rPr>
      <t>nd_x000D_
Business Mo</t>
    </r>
    <r>
      <rPr>
        <sz val="7"/>
        <color rgb="FF000000"/>
        <rFont val="Scotia"/>
        <family val="2"/>
      </rPr>
      <t xml:space="preserve">del </t>
    </r>
  </si>
  <si>
    <r>
      <rPr>
        <sz val="7"/>
        <color rgb="FF000000"/>
        <rFont val="Scotia"/>
        <family val="2"/>
      </rPr>
      <t xml:space="preserve">The Bank's Risk Governance structure. </t>
    </r>
  </si>
  <si>
    <r>
      <rPr>
        <sz val="7"/>
        <color rgb="FF000000"/>
        <rFont val="Scotia"/>
        <family val="2"/>
      </rPr>
      <t>73-75</t>
    </r>
  </si>
  <si>
    <r>
      <rPr>
        <sz val="7"/>
        <color rgb="FF000000"/>
        <rFont val="Scotia"/>
        <family val="2"/>
      </rPr>
      <t>Description of risk culture and procedures applied to support the culture.</t>
    </r>
  </si>
  <si>
    <r>
      <rPr>
        <sz val="7"/>
        <color rgb="FF000000"/>
        <rFont val="Scotia"/>
        <family val="2"/>
      </rPr>
      <t xml:space="preserve">Description of key risks from the Bank's business model. </t>
    </r>
  </si>
  <si>
    <r>
      <rPr>
        <sz val="7"/>
        <color rgb="FF000000"/>
        <rFont val="Scotia"/>
        <family val="2"/>
      </rPr>
      <t xml:space="preserve">Stress testing use within the Bank's risk governance and capital management. </t>
    </r>
  </si>
  <si>
    <r>
      <rPr>
        <sz val="7"/>
        <color rgb="FF000000"/>
        <rFont val="Scotia"/>
        <family val="2"/>
      </rPr>
      <t>76-77</t>
    </r>
  </si>
  <si>
    <r>
      <rPr>
        <sz val="7"/>
        <color rgb="FF000000"/>
        <rFont val="Scotia"/>
        <family val="2"/>
      </rPr>
      <t>Capital Adequacy and</t>
    </r>
    <r>
      <rPr>
        <sz val="7"/>
        <color rgb="FF000000"/>
        <rFont val="Scotia"/>
        <family val="2"/>
      </rPr>
      <t>_x000D_
Risk-Weighted Asse</t>
    </r>
    <r>
      <rPr>
        <sz val="7"/>
        <color rgb="FF000000"/>
        <rFont val="Scotia"/>
        <family val="2"/>
      </rPr>
      <t>ts</t>
    </r>
  </si>
  <si>
    <r>
      <rPr>
        <sz val="7"/>
        <color rgb="FF000000"/>
        <rFont val="Scotia"/>
        <family val="2"/>
      </rPr>
      <t xml:space="preserve">Pillar 1 capital requirements, and the impact for global systemically important banks. </t>
    </r>
  </si>
  <si>
    <r>
      <rPr>
        <sz val="7"/>
        <color rgb="FF000000"/>
        <rFont val="Scotia"/>
        <family val="2"/>
      </rPr>
      <t>50-51</t>
    </r>
  </si>
  <si>
    <r>
      <rPr>
        <sz val="7"/>
        <color rgb="FF000000"/>
        <rFont val="Scotia"/>
        <family val="2"/>
      </rPr>
      <t>4-5</t>
    </r>
  </si>
  <si>
    <r>
      <rPr>
        <sz val="7"/>
        <color rgb="FF000000"/>
        <rFont val="Scotia"/>
        <family val="2"/>
      </rPr>
      <t>56-59</t>
    </r>
  </si>
  <si>
    <r>
      <rPr>
        <sz val="7"/>
        <color rgb="FF000000"/>
        <rFont val="Scotia"/>
        <family val="2"/>
      </rPr>
      <t>a) Regulatory capital components.</t>
    </r>
  </si>
  <si>
    <r>
      <rPr>
        <sz val="7"/>
        <color rgb="FF000000"/>
        <rFont val="Scotia"/>
        <family val="2"/>
      </rPr>
      <t>50-51, 79</t>
    </r>
  </si>
  <si>
    <r>
      <rPr>
        <sz val="7"/>
        <color rgb="FF000000"/>
        <rFont val="Scotia"/>
        <family val="2"/>
      </rPr>
      <t>22-24</t>
    </r>
  </si>
  <si>
    <r>
      <rPr>
        <sz val="7"/>
        <color rgb="FF000000"/>
        <rFont val="Scotia"/>
        <family val="2"/>
      </rPr>
      <t>b) Reconciliation of the accounting balance sheet to the regulatory balance sheet.</t>
    </r>
  </si>
  <si>
    <r>
      <rPr>
        <sz val="7"/>
        <color rgb="FF000000"/>
        <rFont val="Scotia"/>
        <family val="2"/>
      </rPr>
      <t>19-20</t>
    </r>
  </si>
  <si>
    <r>
      <rPr>
        <sz val="7"/>
        <color rgb="FF000000"/>
        <rFont val="Scotia"/>
        <family val="2"/>
      </rPr>
      <t>Flow statement of the movements in regulatory capital since the previous reporting period,</t>
    </r>
  </si>
  <si>
    <r>
      <rPr>
        <sz val="7"/>
        <color rgb="FF000000"/>
        <rFont val="Scotia"/>
        <family val="2"/>
      </rPr>
      <t>61-62</t>
    </r>
  </si>
  <si>
    <r>
      <rPr>
        <sz val="7"/>
        <color rgb="FF000000"/>
        <rFont val="Scotia"/>
        <family val="2"/>
      </rPr>
      <t xml:space="preserve">including changes in common equity tier 1, additional tier 1 and tier 2 capital. </t>
    </r>
  </si>
  <si>
    <r>
      <rPr>
        <sz val="7"/>
        <color rgb="FF000000"/>
        <rFont val="Scotia"/>
        <family val="2"/>
      </rPr>
      <t xml:space="preserve">Discussion of targeted level of capital, and the plans on how to establish this. </t>
    </r>
  </si>
  <si>
    <r>
      <rPr>
        <sz val="7"/>
        <color rgb="FF000000"/>
        <rFont val="Scotia"/>
        <family val="2"/>
      </rPr>
      <t>Analysis of risk-weighted assets by risk type, business, and market risk RWAs.</t>
    </r>
  </si>
  <si>
    <r>
      <rPr>
        <sz val="7"/>
        <color rgb="FF000000"/>
        <rFont val="Scotia"/>
        <family val="2"/>
      </rPr>
      <t>7, 37-40, 44-61, 70-75, 79, 94, 100</t>
    </r>
  </si>
  <si>
    <r>
      <rPr>
        <sz val="7"/>
        <color rgb="FF000000"/>
        <rFont val="Scotia"/>
        <family val="2"/>
      </rPr>
      <t>64-68, 80, 127</t>
    </r>
  </si>
  <si>
    <r>
      <rPr>
        <sz val="7"/>
        <color rgb="FF000000"/>
        <rFont val="Scotia"/>
        <family val="2"/>
      </rPr>
      <t>179, 233</t>
    </r>
  </si>
  <si>
    <r>
      <rPr>
        <sz val="7"/>
        <color rgb="FF000000"/>
        <rFont val="Scotia"/>
        <family val="2"/>
      </rPr>
      <t xml:space="preserve">Analysis of the capital requirements for each Basel asset class. </t>
    </r>
  </si>
  <si>
    <r>
      <rPr>
        <sz val="7"/>
        <color rgb="FF000000"/>
        <rFont val="Scotia"/>
        <family val="2"/>
      </rPr>
      <t>17-18, 37-62, 68-75, 79, 84-87</t>
    </r>
  </si>
  <si>
    <r>
      <rPr>
        <sz val="7"/>
        <color rgb="FF000000"/>
        <rFont val="Scotia"/>
        <family val="2"/>
      </rPr>
      <t>64-68</t>
    </r>
  </si>
  <si>
    <r>
      <rPr>
        <sz val="7"/>
        <color rgb="FF000000"/>
        <rFont val="Scotia"/>
        <family val="2"/>
      </rPr>
      <t>179, 227-233</t>
    </r>
  </si>
  <si>
    <r>
      <rPr>
        <sz val="7"/>
        <color rgb="FF000000"/>
        <rFont val="Scotia"/>
        <family val="2"/>
      </rPr>
      <t>Tabulate credit risk in the Banking Book.</t>
    </r>
  </si>
  <si>
    <r>
      <rPr>
        <sz val="7"/>
        <color rgb="FF000000"/>
        <rFont val="Scotia"/>
        <family val="2"/>
      </rPr>
      <t>83-84</t>
    </r>
  </si>
  <si>
    <r>
      <rPr>
        <sz val="7"/>
        <color rgb="FF000000"/>
        <rFont val="Scotia"/>
        <family val="2"/>
      </rPr>
      <t>17-18, 37-62, 84-87</t>
    </r>
  </si>
  <si>
    <r>
      <rPr>
        <sz val="7"/>
        <color rgb="FF000000"/>
        <rFont val="Scotia"/>
        <family val="2"/>
      </rPr>
      <t>Flow statements reconciling the movements in risk-weighted assets for each risk-weighted asset type.</t>
    </r>
  </si>
  <si>
    <r>
      <rPr>
        <sz val="7"/>
        <color rgb="FF000000"/>
        <rFont val="Scotia"/>
        <family val="2"/>
      </rPr>
      <t>63, 78, 93</t>
    </r>
  </si>
  <si>
    <r>
      <rPr>
        <sz val="7"/>
        <color rgb="FF000000"/>
        <rFont val="Scotia"/>
        <family val="2"/>
      </rPr>
      <t>Discussion of Basel III Back-testing requirement including credit risk model performance and validation.</t>
    </r>
  </si>
  <si>
    <r>
      <rPr>
        <sz val="7"/>
        <color rgb="FF000000"/>
        <rFont val="Scotia"/>
        <family val="2"/>
      </rPr>
      <t>65-67</t>
    </r>
  </si>
  <si>
    <r>
      <rPr>
        <sz val="7"/>
        <color rgb="FF000000"/>
        <rFont val="Scotia"/>
        <family val="2"/>
      </rPr>
      <t xml:space="preserve">Liquidity Funding </t>
    </r>
  </si>
  <si>
    <r>
      <rPr>
        <sz val="7"/>
        <color rgb="FF000000"/>
        <rFont val="Scotia"/>
        <family val="2"/>
      </rPr>
      <t xml:space="preserve">Analysis of the Bank's liquid assets. </t>
    </r>
  </si>
  <si>
    <r>
      <rPr>
        <sz val="7"/>
        <color rgb="FF000000"/>
        <rFont val="Scotia"/>
        <family val="2"/>
      </rPr>
      <t>41-44</t>
    </r>
  </si>
  <si>
    <r>
      <rPr>
        <sz val="7"/>
        <color rgb="FF000000"/>
        <rFont val="Scotia"/>
        <family val="2"/>
      </rPr>
      <t>98-104</t>
    </r>
  </si>
  <si>
    <r>
      <rPr>
        <sz val="7"/>
        <color rgb="FF000000"/>
        <rFont val="Scotia"/>
        <family val="2"/>
      </rPr>
      <t xml:space="preserve">Encumbered and unencumbered assets analyzed by balance sheet category. </t>
    </r>
  </si>
  <si>
    <r>
      <rPr>
        <sz val="7"/>
        <color rgb="FF000000"/>
        <rFont val="Scotia"/>
        <family val="2"/>
      </rPr>
      <t>Consolidated total assets, liabilities and off-balance sheet commitments analyzed by remaining contractual maturity at the balance sheet date.</t>
    </r>
  </si>
  <si>
    <r>
      <rPr>
        <sz val="7"/>
        <color rgb="FF000000"/>
        <rFont val="Scotia"/>
        <family val="2"/>
      </rPr>
      <t>48-49</t>
    </r>
  </si>
  <si>
    <r>
      <rPr>
        <sz val="7"/>
        <color rgb="FF000000"/>
        <rFont val="Scotia"/>
        <family val="2"/>
      </rPr>
      <t>105-107</t>
    </r>
  </si>
  <si>
    <r>
      <rPr>
        <sz val="7"/>
        <color rgb="FF000000"/>
        <rFont val="Scotia"/>
        <family val="2"/>
      </rPr>
      <t xml:space="preserve">Analysis of the Bank's sources of funding and a description of the Bank's funding strategy. </t>
    </r>
  </si>
  <si>
    <r>
      <rPr>
        <sz val="7"/>
        <color rgb="FF000000"/>
        <rFont val="Scotia"/>
        <family val="2"/>
      </rPr>
      <t>46-47</t>
    </r>
  </si>
  <si>
    <r>
      <rPr>
        <sz val="7"/>
        <color rgb="FF000000"/>
        <rFont val="Scotia"/>
        <family val="2"/>
      </rPr>
      <t>104-105</t>
    </r>
  </si>
  <si>
    <r>
      <rPr>
        <sz val="7"/>
        <color rgb="FF000000"/>
        <rFont val="Scotia"/>
        <family val="2"/>
      </rPr>
      <t xml:space="preserve">Market Risk </t>
    </r>
  </si>
  <si>
    <r>
      <rPr>
        <sz val="7"/>
        <color rgb="FF000000"/>
        <rFont val="Scotia"/>
        <family val="2"/>
      </rPr>
      <t>Linkage of market risk measures for trading and non-trading portfolios and the balance sheet.</t>
    </r>
  </si>
  <si>
    <r>
      <rPr>
        <sz val="7"/>
        <color rgb="FF000000"/>
        <rFont val="Scotia"/>
        <family val="2"/>
      </rPr>
      <t>40-41</t>
    </r>
  </si>
  <si>
    <r>
      <rPr>
        <sz val="7"/>
        <color rgb="FF000000"/>
        <rFont val="Scotia"/>
        <family val="2"/>
      </rPr>
      <t>97-98</t>
    </r>
  </si>
  <si>
    <r>
      <rPr>
        <sz val="7"/>
        <color rgb="FF000000"/>
        <rFont val="Scotia"/>
        <family val="2"/>
      </rPr>
      <t xml:space="preserve">Discussion of significant trading and non-trading market risk factors. </t>
    </r>
  </si>
  <si>
    <r>
      <rPr>
        <sz val="7"/>
        <color rgb="FF000000"/>
        <rFont val="Scotia"/>
        <family val="2"/>
      </rPr>
      <t>93-98</t>
    </r>
  </si>
  <si>
    <r>
      <rPr>
        <sz val="7"/>
        <color rgb="FF000000"/>
        <rFont val="Scotia"/>
        <family val="2"/>
      </rPr>
      <t>232-233</t>
    </r>
  </si>
  <si>
    <r>
      <rPr>
        <sz val="7"/>
        <color rgb="FF000000"/>
        <rFont val="Scotia"/>
        <family val="2"/>
      </rPr>
      <t>Discussion of changes in period on period VaR results as well as VaR assumptions, limitations, backtesting and validation.</t>
    </r>
  </si>
  <si>
    <r>
      <rPr>
        <sz val="7"/>
        <color rgb="FF000000"/>
        <rFont val="Scotia"/>
        <family val="2"/>
      </rPr>
      <t>39-40, 85</t>
    </r>
  </si>
  <si>
    <r>
      <rPr>
        <sz val="7"/>
        <color rgb="FF000000"/>
        <rFont val="Scotia"/>
        <family val="2"/>
      </rPr>
      <t>Other risk management techniques e.g. stress tests, stressed VaR, tail risk and market liquidity horizon.</t>
    </r>
  </si>
  <si>
    <r>
      <rPr>
        <sz val="7"/>
        <color rgb="FF000000"/>
        <rFont val="Scotia"/>
        <family val="2"/>
      </rPr>
      <t xml:space="preserve">Credit Risk </t>
    </r>
  </si>
  <si>
    <r>
      <rPr>
        <sz val="7"/>
        <color rgb="FF000000"/>
        <rFont val="Scotia"/>
        <family val="2"/>
      </rPr>
      <t>Analysis of the aggregate credit risk exposures, including details of both personal and wholesale lending.</t>
    </r>
  </si>
  <si>
    <r>
      <rPr>
        <sz val="7"/>
        <color rgb="FF000000"/>
        <rFont val="Scotia"/>
        <family val="2"/>
      </rPr>
      <t>7, 37-40, 44-61, 70-75</t>
    </r>
  </si>
  <si>
    <r>
      <rPr>
        <sz val="7"/>
        <color rgb="FF000000"/>
        <rFont val="Scotia"/>
        <family val="2"/>
      </rPr>
      <t>86-93, 121-127</t>
    </r>
  </si>
  <si>
    <r>
      <rPr>
        <sz val="7"/>
        <color rgb="FF000000"/>
        <rFont val="Scotia"/>
        <family val="2"/>
      </rPr>
      <t>189-190, 229-231</t>
    </r>
  </si>
  <si>
    <r>
      <rPr>
        <sz val="7"/>
        <color rgb="FF000000"/>
        <rFont val="Scotia"/>
        <family val="2"/>
      </rPr>
      <t>Discussion of the policies for identifying impaired loans, defining impairments and renegotiated loans, and explaining loan forbearance policies.</t>
    </r>
  </si>
  <si>
    <r>
      <rPr>
        <sz val="7"/>
        <color rgb="FF000000"/>
        <rFont val="Scotia"/>
        <family val="2"/>
      </rPr>
      <t>158-160, 190</t>
    </r>
  </si>
  <si>
    <r>
      <rPr>
        <sz val="7"/>
        <color rgb="FF000000"/>
        <rFont val="Scotia"/>
        <family val="2"/>
      </rPr>
      <t xml:space="preserve">Reconciliations of the opening and closing balances of impaired loans and impairment allowances during the year. </t>
    </r>
  </si>
  <si>
    <r>
      <rPr>
        <sz val="7"/>
        <color rgb="FF000000"/>
        <rFont val="Scotia"/>
        <family val="2"/>
      </rPr>
      <t>34-35</t>
    </r>
  </si>
  <si>
    <r>
      <rPr>
        <sz val="7"/>
        <color rgb="FF000000"/>
        <rFont val="Scotia"/>
        <family val="2"/>
      </rPr>
      <t>89, 121-122, 124-125</t>
    </r>
  </si>
  <si>
    <r>
      <rPr>
        <sz val="7"/>
        <color rgb="FF000000"/>
        <rFont val="Scotia"/>
        <family val="2"/>
      </rPr>
      <t xml:space="preserve">Analysis of counterparty credit risk that arises from derivative transactions. </t>
    </r>
  </si>
  <si>
    <r>
      <rPr>
        <sz val="7"/>
        <color rgb="FF000000"/>
        <rFont val="Scotia"/>
        <family val="2"/>
      </rPr>
      <t>51-52, 83-84</t>
    </r>
  </si>
  <si>
    <r>
      <rPr>
        <sz val="7"/>
        <color rgb="FF000000"/>
        <rFont val="Scotia"/>
        <family val="2"/>
      </rPr>
      <t>84-85</t>
    </r>
  </si>
  <si>
    <r>
      <rPr>
        <sz val="7"/>
        <color rgb="FF000000"/>
        <rFont val="Scotia"/>
        <family val="2"/>
      </rPr>
      <t>177-180</t>
    </r>
  </si>
  <si>
    <r>
      <rPr>
        <sz val="7"/>
        <color rgb="FF000000"/>
        <rFont val="Scotia"/>
        <family val="2"/>
      </rPr>
      <t xml:space="preserve">Discussion of credit risk mitigation, including collateral held for all sources of credit risk. </t>
    </r>
  </si>
  <si>
    <r>
      <rPr>
        <sz val="7"/>
        <color rgb="FF000000"/>
        <rFont val="Scotia"/>
        <family val="2"/>
      </rPr>
      <t>84-85, 90</t>
    </r>
  </si>
  <si>
    <r>
      <rPr>
        <sz val="7"/>
        <color rgb="FF000000"/>
        <rFont val="Scotia"/>
        <family val="2"/>
      </rPr>
      <t>Other Risks</t>
    </r>
  </si>
  <si>
    <r>
      <rPr>
        <sz val="7"/>
        <color rgb="FF000000"/>
        <rFont val="Scotia"/>
        <family val="2"/>
      </rPr>
      <t xml:space="preserve">Quantified measures of the management of operational risk.  </t>
    </r>
  </si>
  <si>
    <r>
      <rPr>
        <sz val="7"/>
        <color rgb="FF000000"/>
        <rFont val="Scotia"/>
        <family val="2"/>
      </rPr>
      <t>68, 108</t>
    </r>
  </si>
  <si>
    <r>
      <rPr>
        <sz val="7"/>
        <color rgb="FF000000"/>
        <rFont val="Scotia"/>
        <family val="2"/>
      </rPr>
      <t xml:space="preserve">Discussion of publicly known risk items.  </t>
    </r>
  </si>
  <si>
    <r>
      <rPr>
        <b/>
        <sz val="14"/>
        <color rgb="FFFFFFFF"/>
        <rFont val="Scotia"/>
        <family val="2"/>
      </rPr>
      <t>Highlights</t>
    </r>
  </si>
  <si>
    <r>
      <rPr>
        <b/>
        <sz val="11"/>
        <color rgb="FF000000"/>
        <rFont val="Scotia"/>
        <family val="2"/>
      </rPr>
      <t>2024</t>
    </r>
  </si>
  <si>
    <r>
      <rPr>
        <sz val="11"/>
        <color rgb="FF000000"/>
        <rFont val="Scotia"/>
        <family val="2"/>
      </rPr>
      <t>Year-To-Date</t>
    </r>
  </si>
  <si>
    <r>
      <rPr>
        <sz val="11"/>
        <color rgb="FF000000"/>
        <rFont val="Scotia"/>
        <family val="2"/>
      </rPr>
      <t>Full Year</t>
    </r>
  </si>
  <si>
    <r>
      <rPr>
        <b/>
        <sz val="11"/>
        <color rgb="FFFF0000"/>
        <rFont val="Scotia"/>
        <family val="2"/>
      </rPr>
      <t>Operating Performance</t>
    </r>
  </si>
  <si>
    <r>
      <rPr>
        <b/>
        <sz val="11"/>
        <color rgb="FF000000"/>
        <rFont val="Scotia"/>
        <family val="2"/>
      </rPr>
      <t>Q2</t>
    </r>
  </si>
  <si>
    <r>
      <rPr>
        <sz val="11"/>
        <color rgb="FF000000"/>
        <rFont val="Scotia"/>
        <family val="2"/>
      </rPr>
      <t>Q1</t>
    </r>
  </si>
  <si>
    <r>
      <rPr>
        <sz val="11"/>
        <color rgb="FF000000"/>
        <rFont val="Scotia"/>
        <family val="2"/>
      </rPr>
      <t>Q4</t>
    </r>
  </si>
  <si>
    <r>
      <rPr>
        <sz val="11"/>
        <color rgb="FF000000"/>
        <rFont val="Scotia"/>
        <family val="2"/>
      </rPr>
      <t>Q3</t>
    </r>
  </si>
  <si>
    <r>
      <rPr>
        <sz val="11"/>
        <color rgb="FF000000"/>
        <rFont val="Scotia"/>
        <family val="2"/>
      </rPr>
      <t>Q2</t>
    </r>
  </si>
  <si>
    <r>
      <rPr>
        <sz val="11"/>
        <color rgb="FF000000"/>
        <rFont val="Scotia"/>
        <family val="2"/>
      </rPr>
      <t>2024</t>
    </r>
  </si>
  <si>
    <r>
      <rPr>
        <b/>
        <sz val="11"/>
        <color rgb="FF000000"/>
        <rFont val="Scotia"/>
        <family val="2"/>
      </rPr>
      <t xml:space="preserve">Reported </t>
    </r>
    <r>
      <rPr>
        <i/>
        <sz val="11"/>
        <color rgb="FFFF0000"/>
        <rFont val="Scotia"/>
        <family val="2"/>
      </rPr>
      <t>($ millions)</t>
    </r>
  </si>
  <si>
    <r>
      <rPr>
        <sz val="11"/>
        <color rgb="FF000000"/>
        <rFont val="Scotia"/>
        <family val="2"/>
      </rPr>
      <t>Net income</t>
    </r>
  </si>
  <si>
    <r>
      <rPr>
        <sz val="11"/>
        <color rgb="FF000000"/>
        <rFont val="Scotia"/>
        <family val="2"/>
      </rPr>
      <t>Net income attributable to common shareholders</t>
    </r>
  </si>
  <si>
    <r>
      <rPr>
        <sz val="11"/>
        <color rgb="FF000000"/>
        <rFont val="Scotia"/>
        <family val="2"/>
      </rPr>
      <t>EPS ($) — Basic</t>
    </r>
  </si>
  <si>
    <r>
      <rPr>
        <sz val="11"/>
        <color rgb="FFFFFFFF"/>
        <rFont val="Scotia"/>
        <family val="2"/>
      </rPr>
      <t>EPS ($)</t>
    </r>
    <r>
      <rPr>
        <sz val="11"/>
        <color rgb="FF000000"/>
        <rFont val="Scotia"/>
        <family val="2"/>
      </rPr>
      <t xml:space="preserve"> — Diluted</t>
    </r>
  </si>
  <si>
    <t>ROE (%)⁽¹⁾</t>
  </si>
  <si>
    <t>Net interest margin (%)⁽²⁾</t>
  </si>
  <si>
    <t>Productivity ratio (%)⁽¹⁾</t>
  </si>
  <si>
    <t>Effective tax rate (%)⁽¹⁾</t>
  </si>
  <si>
    <r>
      <rPr>
        <b/>
        <sz val="11"/>
        <color rgb="FF000000"/>
        <rFont val="Scotia"/>
        <family val="2"/>
      </rPr>
      <t>Adjusted</t>
    </r>
    <r>
      <rPr>
        <i/>
        <sz val="11"/>
        <color rgb="FFFF0000"/>
        <rFont val="Scotia"/>
        <family val="2"/>
      </rPr>
      <t xml:space="preserve"> ($ millions)</t>
    </r>
    <r>
      <rPr>
        <b/>
        <sz val="11"/>
        <color rgb="FF000000"/>
        <rFont val="Scotia"/>
        <family val="2"/>
      </rPr>
      <t>⁽²⁾</t>
    </r>
  </si>
  <si>
    <r>
      <rPr>
        <sz val="11"/>
        <color rgb="FF000000"/>
        <rFont val="Scotia"/>
        <family val="2"/>
      </rPr>
      <t>Net income attributable to common shareholders (Diluted)</t>
    </r>
  </si>
  <si>
    <r>
      <rPr>
        <sz val="11"/>
        <color rgb="FF000000"/>
        <rFont val="Scotia"/>
        <family val="2"/>
      </rPr>
      <t>EPS ($) — Diluted</t>
    </r>
  </si>
  <si>
    <t>ROE (%)</t>
  </si>
  <si>
    <t xml:space="preserve">Productivity ratio (%) </t>
  </si>
  <si>
    <t>Effective tax rate (%)</t>
  </si>
  <si>
    <r>
      <rPr>
        <b/>
        <sz val="11"/>
        <color rgb="FFFF0000"/>
        <rFont val="Scotia"/>
        <family val="2"/>
      </rPr>
      <t>Balance Sheet</t>
    </r>
    <r>
      <rPr>
        <i/>
        <sz val="11"/>
        <color rgb="FFFF0000"/>
        <rFont val="Scotia"/>
        <family val="2"/>
      </rPr>
      <t xml:space="preserve"> ($ billions)</t>
    </r>
  </si>
  <si>
    <r>
      <rPr>
        <sz val="11"/>
        <color rgb="FF000000"/>
        <rFont val="Scotia"/>
        <family val="2"/>
      </rPr>
      <t xml:space="preserve">Total assets </t>
    </r>
  </si>
  <si>
    <r>
      <rPr>
        <sz val="11"/>
        <color rgb="FF000000"/>
        <rFont val="Scotia"/>
        <family val="2"/>
      </rPr>
      <t>Net loans and acceptances</t>
    </r>
  </si>
  <si>
    <r>
      <rPr>
        <sz val="11"/>
        <color rgb="FF000000"/>
        <rFont val="Scotia"/>
        <family val="2"/>
      </rPr>
      <t>Deposits</t>
    </r>
  </si>
  <si>
    <r>
      <rPr>
        <sz val="11"/>
        <color rgb="FF000000"/>
        <rFont val="Scotia"/>
        <family val="2"/>
      </rPr>
      <t>Common shareholders' equity</t>
    </r>
  </si>
  <si>
    <r>
      <rPr>
        <b/>
        <sz val="11"/>
        <color rgb="FFFF0000"/>
        <rFont val="Scotia"/>
        <family val="2"/>
      </rPr>
      <t>Credit Quality</t>
    </r>
  </si>
  <si>
    <r>
      <rPr>
        <sz val="11"/>
        <color rgb="FF000000"/>
        <rFont val="Scotia"/>
        <family val="2"/>
      </rPr>
      <t>Gross impaired loans</t>
    </r>
  </si>
  <si>
    <t>—  % of loans and acceptances⁽¹⁾</t>
  </si>
  <si>
    <r>
      <rPr>
        <sz val="11"/>
        <color rgb="FF000000"/>
        <rFont val="Scotia"/>
        <family val="2"/>
      </rPr>
      <t>Net impaired loans ($ millions)</t>
    </r>
  </si>
  <si>
    <t xml:space="preserve">—  % of loans and acceptances⁽¹⁾ </t>
  </si>
  <si>
    <r>
      <rPr>
        <sz val="11"/>
        <color rgb="FF000000"/>
        <rFont val="Scotia"/>
        <family val="2"/>
      </rPr>
      <t>Allowance for credit losses ($ millions)⁽³⁾</t>
    </r>
  </si>
  <si>
    <t>Net write-offs as a % of average net loans and acceptances⁽¹⁾</t>
  </si>
  <si>
    <r>
      <rPr>
        <sz val="11"/>
        <color rgb="FF000000"/>
        <rFont val="Scotia"/>
        <family val="2"/>
      </rPr>
      <t>Provision for credit losses (PCL) ($ millions)⁽⁴⁾</t>
    </r>
  </si>
  <si>
    <r>
      <rPr>
        <sz val="11"/>
        <color rgb="FF000000"/>
        <rFont val="Scotia"/>
        <family val="2"/>
      </rPr>
      <t>PCL on loans and acceptances ($ millions)⁽⁵⁾</t>
    </r>
  </si>
  <si>
    <t>PCL as % of average net loans and acceptances⁽¹⁾⁽⁵⁾</t>
  </si>
  <si>
    <t>PCL on impaired loans as % of average net loans and acceptances⁽¹⁾⁽⁵⁾</t>
  </si>
  <si>
    <r>
      <rPr>
        <b/>
        <sz val="11"/>
        <color rgb="FFFF0000"/>
        <rFont val="Scotia"/>
        <family val="2"/>
      </rPr>
      <t>Capital and Liquidity Measures</t>
    </r>
  </si>
  <si>
    <t>CET1 capital ratio (%)⁽⁶⁾</t>
  </si>
  <si>
    <t>Tier 1 capital ratio (%)⁽⁶⁾</t>
  </si>
  <si>
    <t>Total capital ratio (%)⁽⁶⁾</t>
  </si>
  <si>
    <t>Leverage ratio (%)⁽⁷⁾</t>
  </si>
  <si>
    <r>
      <rPr>
        <sz val="11"/>
        <color rgb="FF000000"/>
        <rFont val="Scotia"/>
        <family val="2"/>
      </rPr>
      <t>CET1 risk-weighted assets ($ millions)⁽⁶⁾</t>
    </r>
  </si>
  <si>
    <t>Net stable funding ratio (NSFR) (%)⁽⁸⁾</t>
  </si>
  <si>
    <t>Liquidity coverage ratio (%)⁽⁹⁾</t>
  </si>
  <si>
    <t>Total Loss Absorbing Capacity (TLAC) (as a % of leverage exposure)⁽¹⁰⁾</t>
  </si>
  <si>
    <t>TLAC (as a % of risk-weighted assets adjusted as permitted under the TLAC regime)⁽¹⁰⁾</t>
  </si>
  <si>
    <r>
      <rPr>
        <sz val="6"/>
        <color rgb="FF000000"/>
        <rFont val="Scotia"/>
        <family val="2"/>
      </rPr>
      <t xml:space="preserve">(1) Refer to page 55 of the Q2 2024 Quarterly Report to Shareholders, available on http://www.sedarplus.ca, for an explanation of the composition of the measure. Such explanation is incorporated by reference hereto. </t>
    </r>
  </si>
  <si>
    <r>
      <rPr>
        <sz val="6"/>
        <color rgb="FF000000"/>
        <rFont val="Scotia"/>
        <family val="2"/>
      </rPr>
      <t>(2) Refer to non-GAAP measures on page 5 of the Q2 2024 Quarterly Report to Shareholders, available on http://www.sedarplus.ca for the description of the measure. Refer to Appendix 3 of the Supplementary Financial Information Report for reconciliation.</t>
    </r>
  </si>
  <si>
    <r>
      <rPr>
        <sz val="6"/>
        <color rgb="FF000000"/>
        <rFont val="Scotia"/>
        <family val="2"/>
      </rPr>
      <t>(3) Includes allowance for credit losses on all financial assets - loans, acceptances, off-balance sheet exposures and other financial assets.</t>
    </r>
  </si>
  <si>
    <r>
      <rPr>
        <sz val="6"/>
        <color rgb="FF000000"/>
        <rFont val="Scotia"/>
        <family val="2"/>
      </rPr>
      <t>(4) Includes provision for credit losses on all financial assets - loans, acceptances, off-balance sheet exposures and other financial assets.</t>
    </r>
  </si>
  <si>
    <r>
      <rPr>
        <sz val="6"/>
        <color rgb="FF000000"/>
        <rFont val="Scotia"/>
        <family val="2"/>
      </rPr>
      <t>(5) Includes provision for credit losses on certain financial assets - loans, acceptances and off-balance sheet exposures.</t>
    </r>
  </si>
  <si>
    <r>
      <rPr>
        <sz val="6"/>
        <color rgb="FF000000"/>
        <rFont val="Scotia"/>
        <family val="2"/>
      </rPr>
      <t>(6) Effective Q1 2024, regulatory capital ratios are based on Revised Basel III requirements as determined in accordance with OSFI Guideline - Capital Addequacy Requirements (November 2023).  Effective Q2 2023, regulatory capital ratios were based on Revised Basel III requirements as determined in accordance with OSFI Guideline - Capital Adequacy Requirements (February 2023).  Prior period regulatory capital ratios were prepared in accordance with OSFI Guideline - Capital Adequacy Requirements (November 2018).</t>
    </r>
  </si>
  <si>
    <r>
      <rPr>
        <sz val="6"/>
        <color rgb="FF000000"/>
        <rFont val="Scotia"/>
        <family val="2"/>
      </rPr>
      <t>(7) Effective Q2 2023, leverage ratios are based on Revised Basel III requirements as determined in accordance with OSFI Guideline - Leverage Requirements (February 2023).  Prior period leverage ratios were prepared in accordance with OSFI Guideline – Leverage Requirements (November 2018).</t>
    </r>
  </si>
  <si>
    <r>
      <rPr>
        <sz val="6"/>
        <color rgb="FF000000"/>
        <rFont val="Scotia"/>
        <family val="2"/>
      </rPr>
      <t>(8) This measure has been disclosed in this document in accordance with OSFI Guideline - Public Disclosure Requirements for Domestic Systemically Important Banks on  Net Stable Funding Ratio Disclosure Requirements (January 2021).</t>
    </r>
  </si>
  <si>
    <r>
      <rPr>
        <sz val="6"/>
        <color rgb="FF000000"/>
        <rFont val="Scotia"/>
        <family val="2"/>
      </rPr>
      <t xml:space="preserve">(9) This measure has been disclosed in this document in accordance with OSFI Guideline - Public Disclosure Requirements for Domestic Systemically Important Banks on Liquidity Coverage Ratio (April 2015) </t>
    </r>
  </si>
  <si>
    <r>
      <rPr>
        <sz val="6"/>
        <color rgb="FF000000"/>
        <rFont val="Scotia"/>
        <family val="2"/>
      </rPr>
      <t>(10) This measure has been disclosed in this document in accordance with OSFI Guideline – Total Loss Absorbing Capacity (September 2018).</t>
    </r>
  </si>
  <si>
    <r>
      <rPr>
        <b/>
        <sz val="14"/>
        <color rgb="FFFFFFFF"/>
        <rFont val="Scotia"/>
        <family val="2"/>
      </rPr>
      <t>Common Share and Other Information</t>
    </r>
  </si>
  <si>
    <r>
      <rPr>
        <b/>
        <sz val="11"/>
        <color rgb="FFFF0000"/>
        <rFont val="Scotia"/>
        <family val="2"/>
      </rPr>
      <t>Valuation</t>
    </r>
  </si>
  <si>
    <r>
      <rPr>
        <sz val="11"/>
        <color rgb="FF000000"/>
        <rFont val="Scotia"/>
        <family val="2"/>
      </rPr>
      <t>Book value per common share ($)⁽¹⁾</t>
    </r>
  </si>
  <si>
    <r>
      <rPr>
        <sz val="11"/>
        <color rgb="FF000000"/>
        <rFont val="Scotia"/>
        <family val="2"/>
      </rPr>
      <t>Share price ($)</t>
    </r>
  </si>
  <si>
    <r>
      <rPr>
        <sz val="11"/>
        <color rgb="FF000000"/>
        <rFont val="Scotia"/>
        <family val="2"/>
      </rPr>
      <t>— High</t>
    </r>
  </si>
  <si>
    <r>
      <rPr>
        <sz val="11"/>
        <color rgb="FF000000"/>
        <rFont val="Scotia"/>
        <family val="2"/>
      </rPr>
      <t>— Low</t>
    </r>
  </si>
  <si>
    <r>
      <rPr>
        <sz val="11"/>
        <color rgb="FF000000"/>
        <rFont val="Scotia"/>
        <family val="2"/>
      </rPr>
      <t>— Close</t>
    </r>
  </si>
  <si>
    <t>Share price (closing) as % of book value⁽¹⁾</t>
  </si>
  <si>
    <r>
      <rPr>
        <sz val="11"/>
        <color rgb="FF000000"/>
        <rFont val="Scotia"/>
        <family val="2"/>
      </rPr>
      <t>Price (closing)/earnings ratio (X)⁽¹⁾⁽²⁾</t>
    </r>
  </si>
  <si>
    <r>
      <rPr>
        <sz val="11"/>
        <color rgb="FF000000"/>
        <rFont val="Scotia"/>
        <family val="2"/>
      </rPr>
      <t xml:space="preserve">Market capitalization </t>
    </r>
    <r>
      <rPr>
        <i/>
        <sz val="11"/>
        <color rgb="FFFF0000"/>
        <rFont val="Scotia"/>
        <family val="2"/>
      </rPr>
      <t>($ millions)</t>
    </r>
  </si>
  <si>
    <r>
      <rPr>
        <b/>
        <sz val="11"/>
        <color rgb="FFFF0000"/>
        <rFont val="Scotia"/>
        <family val="2"/>
      </rPr>
      <t>Dividends</t>
    </r>
  </si>
  <si>
    <r>
      <rPr>
        <sz val="11"/>
        <color rgb="FF000000"/>
        <rFont val="Scotia"/>
        <family val="2"/>
      </rPr>
      <t xml:space="preserve">Common dividends paid </t>
    </r>
    <r>
      <rPr>
        <i/>
        <sz val="11"/>
        <color rgb="FFFF0000"/>
        <rFont val="Scotia"/>
        <family val="2"/>
      </rPr>
      <t>($ millions)</t>
    </r>
  </si>
  <si>
    <r>
      <rPr>
        <sz val="11"/>
        <color rgb="FF000000"/>
        <rFont val="Scotia"/>
        <family val="2"/>
      </rPr>
      <t>Common dividends/share ($)</t>
    </r>
  </si>
  <si>
    <r>
      <rPr>
        <b/>
        <sz val="11"/>
        <color rgb="FFFF0000"/>
        <rFont val="Scotia"/>
        <family val="2"/>
      </rPr>
      <t>Shares</t>
    </r>
  </si>
  <si>
    <r>
      <rPr>
        <sz val="11"/>
        <color rgb="FF000000"/>
        <rFont val="Scotia"/>
        <family val="2"/>
      </rPr>
      <t xml:space="preserve">Number of common shares outstanding at period end </t>
    </r>
    <r>
      <rPr>
        <i/>
        <sz val="11"/>
        <color rgb="FFFF0000"/>
        <rFont val="Scotia"/>
        <family val="2"/>
      </rPr>
      <t>(millions)</t>
    </r>
  </si>
  <si>
    <r>
      <rPr>
        <sz val="11"/>
        <color rgb="FF000000"/>
        <rFont val="Scotia"/>
        <family val="2"/>
      </rPr>
      <t>Average number of common shares outstanding</t>
    </r>
    <r>
      <rPr>
        <i/>
        <sz val="11"/>
        <color rgb="FFFF0000"/>
        <rFont val="Scotia"/>
        <family val="2"/>
      </rPr>
      <t xml:space="preserve"> (millions)</t>
    </r>
  </si>
  <si>
    <r>
      <rPr>
        <sz val="11"/>
        <color rgb="FF000000"/>
        <rFont val="Scotia"/>
        <family val="2"/>
      </rPr>
      <t>— Basic</t>
    </r>
  </si>
  <si>
    <r>
      <rPr>
        <sz val="11"/>
        <color rgb="FF000000"/>
        <rFont val="Scotia"/>
        <family val="2"/>
      </rPr>
      <t xml:space="preserve">— Diluted </t>
    </r>
  </si>
  <si>
    <r>
      <rPr>
        <b/>
        <sz val="11"/>
        <color rgb="FFFF0000"/>
        <rFont val="Scotia"/>
        <family val="2"/>
      </rPr>
      <t>Other Information⁽³⁾</t>
    </r>
  </si>
  <si>
    <r>
      <rPr>
        <sz val="11"/>
        <color rgb="FF000000"/>
        <rFont val="Scotia"/>
        <family val="2"/>
      </rPr>
      <t>Employees⁽⁴⁾</t>
    </r>
  </si>
  <si>
    <r>
      <rPr>
        <sz val="11"/>
        <color rgb="FF000000"/>
        <rFont val="Scotia"/>
        <family val="2"/>
      </rPr>
      <t>Branches and offices</t>
    </r>
  </si>
  <si>
    <r>
      <rPr>
        <sz val="11"/>
        <color rgb="FF000000"/>
        <rFont val="Scotia"/>
        <family val="2"/>
      </rPr>
      <t>ABMs</t>
    </r>
  </si>
  <si>
    <r>
      <rPr>
        <b/>
        <sz val="11"/>
        <color rgb="FFFF0000"/>
        <rFont val="Scotia"/>
        <family val="2"/>
      </rPr>
      <t>Legacy Senior Debt Credit Ratings</t>
    </r>
  </si>
  <si>
    <r>
      <rPr>
        <sz val="11"/>
        <color rgb="FF000000"/>
        <rFont val="Scotia"/>
        <family val="2"/>
      </rPr>
      <t>Moody's⁽⁵⁾</t>
    </r>
  </si>
  <si>
    <r>
      <rPr>
        <sz val="11"/>
        <color rgb="FF000000"/>
        <rFont val="Scotia"/>
        <family val="2"/>
      </rPr>
      <t xml:space="preserve"> Aa2 </t>
    </r>
  </si>
  <si>
    <r>
      <rPr>
        <sz val="11"/>
        <color rgb="FF000000"/>
        <rFont val="Scotia"/>
        <family val="2"/>
      </rPr>
      <t>Standard &amp; Poor's⁽⁵⁾</t>
    </r>
  </si>
  <si>
    <r>
      <rPr>
        <sz val="11"/>
        <color rgb="FF000000"/>
        <rFont val="Scotia"/>
        <family val="2"/>
      </rPr>
      <t xml:space="preserve"> A+ </t>
    </r>
  </si>
  <si>
    <r>
      <rPr>
        <sz val="11"/>
        <color rgb="FF000000"/>
        <rFont val="Scotia"/>
        <family val="2"/>
      </rPr>
      <t>Fitch⁽⁵⁾</t>
    </r>
  </si>
  <si>
    <r>
      <rPr>
        <sz val="11"/>
        <color rgb="FF000000"/>
        <rFont val="Scotia"/>
        <family val="2"/>
      </rPr>
      <t xml:space="preserve"> AA </t>
    </r>
  </si>
  <si>
    <r>
      <rPr>
        <sz val="11"/>
        <color rgb="FF000000"/>
        <rFont val="Scotia"/>
        <family val="2"/>
      </rPr>
      <t>Morningstar DBRS⁽⁵⁾</t>
    </r>
  </si>
  <si>
    <r>
      <rPr>
        <sz val="7"/>
        <color rgb="FF000000"/>
        <rFont val="Scotia"/>
        <family val="2"/>
      </rPr>
      <t xml:space="preserve">(1) Refer to page 55 of the Q2 2024 Quarterly Report to Shareholders, available on http://www.sedarplus.ca, for an explanation of the composition of the measure. Such explanation is incorporated by reference hereto. </t>
    </r>
  </si>
  <si>
    <r>
      <rPr>
        <sz val="7"/>
        <color rgb="FF000000"/>
        <rFont val="Scotia"/>
        <family val="2"/>
      </rPr>
      <t>(2) Based on trailing 4 quarters' EPS.</t>
    </r>
  </si>
  <si>
    <r>
      <rPr>
        <sz val="7"/>
        <color rgb="FF000000"/>
        <rFont val="Scotia"/>
        <family val="2"/>
      </rPr>
      <t>(3)</t>
    </r>
    <r>
      <rPr>
        <vertAlign val="superscript"/>
        <sz val="7"/>
        <color rgb="FF000000"/>
        <rFont val="Scotia"/>
        <family val="2"/>
      </rPr>
      <t xml:space="preserve"> </t>
    </r>
    <r>
      <rPr>
        <sz val="7"/>
        <color rgb="FF000000"/>
        <rFont val="Scotia"/>
        <family val="2"/>
      </rPr>
      <t>Excludes affiliates.</t>
    </r>
  </si>
  <si>
    <r>
      <rPr>
        <sz val="7"/>
        <color rgb="FF000000"/>
        <rFont val="Scotia"/>
        <family val="2"/>
      </rPr>
      <t xml:space="preserve">(4) Employees are reported on a full-time equivalent basis. </t>
    </r>
  </si>
  <si>
    <r>
      <rPr>
        <sz val="7"/>
        <color rgb="FF000000"/>
        <rFont val="Scotia"/>
        <family val="2"/>
      </rPr>
      <t xml:space="preserve">(5) As of April 30, 2024, outlook is Stable (Moody's, Standard &amp; Poor's, Morningstar DBRS and Fitch). </t>
    </r>
  </si>
  <si>
    <r>
      <rPr>
        <b/>
        <sz val="14"/>
        <color rgb="FFFFFFFF"/>
        <rFont val="Scotia"/>
        <family val="2"/>
      </rPr>
      <t>Consolidated Statement of Income</t>
    </r>
  </si>
  <si>
    <r>
      <rPr>
        <i/>
        <sz val="11"/>
        <color rgb="FFFF0000"/>
        <rFont val="Scotia"/>
        <family val="2"/>
      </rPr>
      <t xml:space="preserve">($ millions) </t>
    </r>
  </si>
  <si>
    <r>
      <rPr>
        <sz val="11"/>
        <color rgb="FF000000"/>
        <rFont val="Scotia"/>
        <family val="2"/>
      </rPr>
      <t>Interest income</t>
    </r>
  </si>
  <si>
    <r>
      <rPr>
        <sz val="11"/>
        <color rgb="FF000000"/>
        <rFont val="Scotia"/>
        <family val="2"/>
      </rPr>
      <t xml:space="preserve">Interest expense </t>
    </r>
  </si>
  <si>
    <r>
      <rPr>
        <b/>
        <sz val="11"/>
        <color rgb="FF000000"/>
        <rFont val="Scotia"/>
        <family val="2"/>
      </rPr>
      <t xml:space="preserve">Net interest income </t>
    </r>
  </si>
  <si>
    <r>
      <rPr>
        <sz val="11"/>
        <color rgb="FF000000"/>
        <rFont val="Scotia"/>
        <family val="2"/>
      </rPr>
      <t>Non-interest income</t>
    </r>
  </si>
  <si>
    <r>
      <rPr>
        <b/>
        <sz val="11"/>
        <color rgb="FF000000"/>
        <rFont val="Scotia"/>
        <family val="2"/>
      </rPr>
      <t xml:space="preserve">Total revenue </t>
    </r>
  </si>
  <si>
    <r>
      <rPr>
        <sz val="11"/>
        <color rgb="FF000000"/>
        <rFont val="Scotia"/>
        <family val="2"/>
      </rPr>
      <t>Provision for credit losses</t>
    </r>
  </si>
  <si>
    <r>
      <rPr>
        <sz val="11"/>
        <color rgb="FF000000"/>
        <rFont val="Scotia"/>
        <family val="2"/>
      </rPr>
      <t>Total non-interest expenses</t>
    </r>
  </si>
  <si>
    <r>
      <rPr>
        <b/>
        <sz val="11"/>
        <color rgb="FF000000"/>
        <rFont val="Scotia"/>
        <family val="2"/>
      </rPr>
      <t>Income before taxes</t>
    </r>
  </si>
  <si>
    <r>
      <rPr>
        <sz val="11"/>
        <color rgb="FF000000"/>
        <rFont val="Scotia"/>
        <family val="2"/>
      </rPr>
      <t>Income tax expense</t>
    </r>
  </si>
  <si>
    <r>
      <rPr>
        <b/>
        <sz val="11"/>
        <color rgb="FF000000"/>
        <rFont val="Scotia"/>
        <family val="2"/>
      </rPr>
      <t xml:space="preserve">Reported net income  </t>
    </r>
  </si>
  <si>
    <r>
      <rPr>
        <sz val="11"/>
        <color rgb="FF000000"/>
        <rFont val="Scotia"/>
        <family val="2"/>
      </rPr>
      <t>Adjusting items (after tax)⁽¹⁾</t>
    </r>
  </si>
  <si>
    <r>
      <rPr>
        <b/>
        <sz val="11"/>
        <color rgb="FF000000"/>
        <rFont val="Scotia"/>
        <family val="2"/>
      </rPr>
      <t>Adjusted net income⁽¹⁾</t>
    </r>
  </si>
  <si>
    <r>
      <rPr>
        <sz val="11"/>
        <color rgb="FF000000"/>
        <rFont val="Scotia"/>
        <family val="2"/>
      </rPr>
      <t>Reported net income attributable to NCI in subsidiaries</t>
    </r>
  </si>
  <si>
    <r>
      <rPr>
        <sz val="11"/>
        <color rgb="FF000000"/>
        <rFont val="Scotia"/>
        <family val="2"/>
      </rPr>
      <t>Adjusted net income attributable to NCI in subsidiaries⁽¹⁾</t>
    </r>
  </si>
  <si>
    <r>
      <rPr>
        <sz val="11"/>
        <color rgb="FF000000"/>
        <rFont val="Scotia"/>
        <family val="2"/>
      </rPr>
      <t>Reported net income attributable to equity holders of the Bank</t>
    </r>
  </si>
  <si>
    <r>
      <rPr>
        <sz val="11"/>
        <color rgb="FF000000"/>
        <rFont val="Scotia"/>
        <family val="2"/>
      </rPr>
      <t>Preferred shareholders</t>
    </r>
  </si>
  <si>
    <r>
      <rPr>
        <sz val="11"/>
        <color rgb="FF000000"/>
        <rFont val="Scotia"/>
        <family val="2"/>
      </rPr>
      <t xml:space="preserve">Common shareholders </t>
    </r>
  </si>
  <si>
    <r>
      <rPr>
        <sz val="11"/>
        <color rgb="FF000000"/>
        <rFont val="Scotia"/>
        <family val="2"/>
      </rPr>
      <t>Adjusted net income attributable to equity holders of the Bank⁽¹⁾</t>
    </r>
  </si>
  <si>
    <r>
      <rPr>
        <sz val="11"/>
        <color rgb="FF000000"/>
        <rFont val="Scotia"/>
        <family val="2"/>
      </rPr>
      <t>Adjusted net income attributable to common shareholders⁽¹⁾</t>
    </r>
  </si>
  <si>
    <r>
      <rPr>
        <sz val="11"/>
        <color rgb="FF000000"/>
        <rFont val="Scotia"/>
        <family val="2"/>
      </rPr>
      <t>Adjusted diluted impact of share-based payment options and others⁽¹⁾⁽²⁾</t>
    </r>
  </si>
  <si>
    <r>
      <rPr>
        <b/>
        <sz val="11"/>
        <color rgb="FF000000"/>
        <rFont val="Scotia"/>
        <family val="2"/>
      </rPr>
      <t>Adjusted net income attributable to common shareholders (Diluted)⁽¹⁾</t>
    </r>
  </si>
  <si>
    <r>
      <rPr>
        <sz val="7"/>
        <color rgb="FF000000"/>
        <rFont val="Scotia"/>
        <family val="2"/>
      </rPr>
      <t>(1) Refer to non-GAAP Measures on Notes Pages 1-2 of the Supplementary Financial Information Report for the description of the adjusting items. Refer to Appendix 3 of the Supplementary Financial Information Report for reconciliation.</t>
    </r>
  </si>
  <si>
    <r>
      <rPr>
        <sz val="7"/>
        <color rgb="FF000000"/>
        <rFont val="Scotia"/>
        <family val="2"/>
      </rPr>
      <t>(2) The quarterly adjustments may not sum to the full year adjustment resulting from timing differences of the calculations.</t>
    </r>
  </si>
  <si>
    <r>
      <rPr>
        <b/>
        <sz val="14"/>
        <color rgb="FFFFFFFF"/>
        <rFont val="Scotia"/>
        <family val="2"/>
      </rPr>
      <t>Business Segment Performance: Canadian Banking</t>
    </r>
  </si>
  <si>
    <r>
      <rPr>
        <b/>
        <sz val="11"/>
        <color rgb="FFFF0000"/>
        <rFont val="Scotia"/>
        <family val="2"/>
      </rPr>
      <t>Income Statement — Taxable Equivalent Basis</t>
    </r>
    <r>
      <rPr>
        <b/>
        <i/>
        <sz val="11"/>
        <color rgb="FFFF0000"/>
        <rFont val="Scotia"/>
        <family val="2"/>
      </rPr>
      <t xml:space="preserve"> </t>
    </r>
    <r>
      <rPr>
        <i/>
        <sz val="11"/>
        <color rgb="FFFF0000"/>
        <rFont val="Scotia"/>
        <family val="2"/>
      </rPr>
      <t xml:space="preserve">($ millions) </t>
    </r>
  </si>
  <si>
    <r>
      <rPr>
        <sz val="11"/>
        <color rgb="FF000000"/>
        <rFont val="Scotia"/>
        <family val="2"/>
      </rPr>
      <t>Net interest income (TEB)</t>
    </r>
  </si>
  <si>
    <r>
      <rPr>
        <sz val="11"/>
        <color rgb="FF000000"/>
        <rFont val="Scotia"/>
        <family val="2"/>
      </rPr>
      <t>Non-interest income (TEB)</t>
    </r>
  </si>
  <si>
    <r>
      <rPr>
        <sz val="11"/>
        <color rgb="FF000000"/>
        <rFont val="Scotia"/>
        <family val="2"/>
      </rPr>
      <t>Net fee and commission revenues</t>
    </r>
  </si>
  <si>
    <r>
      <rPr>
        <sz val="11"/>
        <color rgb="FF000000"/>
        <rFont val="Scotia"/>
        <family val="2"/>
      </rPr>
      <t>Net income (loss) from investments in associated corporations</t>
    </r>
  </si>
  <si>
    <r>
      <rPr>
        <sz val="11"/>
        <color rgb="FF000000"/>
        <rFont val="Scotia"/>
        <family val="2"/>
      </rPr>
      <t>Other operating income (TEB)</t>
    </r>
  </si>
  <si>
    <r>
      <rPr>
        <b/>
        <sz val="11"/>
        <color rgb="FF000000"/>
        <rFont val="Scotia"/>
        <family val="2"/>
      </rPr>
      <t>Total revenue (TEB)</t>
    </r>
  </si>
  <si>
    <r>
      <rPr>
        <sz val="11"/>
        <color rgb="FF000000"/>
        <rFont val="Scotia"/>
        <family val="2"/>
      </rPr>
      <t>Provision for credit losses — Charge/(Recovery)</t>
    </r>
  </si>
  <si>
    <r>
      <rPr>
        <sz val="11"/>
        <color rgb="FF000000"/>
        <rFont val="Scotia"/>
        <family val="2"/>
      </rPr>
      <t>Non-interest expenses</t>
    </r>
  </si>
  <si>
    <r>
      <rPr>
        <sz val="11"/>
        <color rgb="FF000000"/>
        <rFont val="Scotia"/>
        <family val="2"/>
      </rPr>
      <t xml:space="preserve">Income tax expense (TEB) </t>
    </r>
  </si>
  <si>
    <r>
      <rPr>
        <b/>
        <sz val="11"/>
        <color rgb="FF000000"/>
        <rFont val="Scotia"/>
        <family val="2"/>
      </rPr>
      <t>Reported net income</t>
    </r>
  </si>
  <si>
    <r>
      <rPr>
        <sz val="11"/>
        <color rgb="FF000000"/>
        <rFont val="Scotia"/>
        <family val="2"/>
      </rPr>
      <t>Adjusting items (after-tax)⁽¹⁾</t>
    </r>
  </si>
  <si>
    <r>
      <rPr>
        <b/>
        <sz val="11"/>
        <color rgb="FF000000"/>
        <rFont val="Scotia"/>
        <family val="2"/>
      </rPr>
      <t>Reported net income attributable to equity holders of the Bank</t>
    </r>
  </si>
  <si>
    <r>
      <rPr>
        <b/>
        <sz val="11"/>
        <color rgb="FF000000"/>
        <rFont val="Scotia"/>
        <family val="2"/>
      </rPr>
      <t>Adjusted net income attributable to equity holders of the Bank⁽¹⁾</t>
    </r>
  </si>
  <si>
    <r>
      <rPr>
        <b/>
        <sz val="11"/>
        <color rgb="FFFF0000"/>
        <rFont val="Scotia"/>
        <family val="2"/>
      </rPr>
      <t>Profitability Measurements</t>
    </r>
  </si>
  <si>
    <r>
      <rPr>
        <sz val="11"/>
        <color rgb="FF000000"/>
        <rFont val="Scotia"/>
        <family val="2"/>
      </rPr>
      <t>Net interest margin⁽²⁾</t>
    </r>
  </si>
  <si>
    <t>Net write-offs as a % of average net loans and acceptances⁽³⁾</t>
  </si>
  <si>
    <r>
      <rPr>
        <b/>
        <sz val="11"/>
        <color rgb="FF000000"/>
        <rFont val="Scotia"/>
        <family val="2"/>
      </rPr>
      <t>Reported</t>
    </r>
  </si>
  <si>
    <t>Return on equity (%)⁽²⁾⁽⁴⁾</t>
  </si>
  <si>
    <t>Provision for credit losses (PCL) as % of average net loans and acceptances⁽³⁾⁽⁵⁾</t>
  </si>
  <si>
    <t>PCL on impaired loans as % of average net loans and acceptances⁽³⁾⁽⁵⁾</t>
  </si>
  <si>
    <t>Productivity ratio (%)⁽³⁾</t>
  </si>
  <si>
    <r>
      <rPr>
        <b/>
        <sz val="11"/>
        <color rgb="FF000000"/>
        <rFont val="Scotia"/>
        <family val="2"/>
      </rPr>
      <t>Adjusted⁽²⁾</t>
    </r>
  </si>
  <si>
    <t>Return on equity (%)</t>
  </si>
  <si>
    <t>Productivity ratio (%)</t>
  </si>
  <si>
    <r>
      <rPr>
        <b/>
        <sz val="11"/>
        <color rgb="FFFF0000"/>
        <rFont val="Scotia"/>
        <family val="2"/>
      </rPr>
      <t>Average Balance Sheet</t>
    </r>
    <r>
      <rPr>
        <b/>
        <i/>
        <sz val="11"/>
        <color rgb="FFFF0000"/>
        <rFont val="Scotia"/>
        <family val="2"/>
      </rPr>
      <t xml:space="preserve"> </t>
    </r>
    <r>
      <rPr>
        <i/>
        <sz val="11"/>
        <color rgb="FFFF0000"/>
        <rFont val="Scotia"/>
        <family val="2"/>
      </rPr>
      <t>($ billions)</t>
    </r>
  </si>
  <si>
    <r>
      <rPr>
        <sz val="11"/>
        <color rgb="FF000000"/>
        <rFont val="Scotia"/>
        <family val="2"/>
      </rPr>
      <t>Residential mortgages</t>
    </r>
  </si>
  <si>
    <r>
      <rPr>
        <sz val="11"/>
        <color rgb="FF000000"/>
        <rFont val="Scotia"/>
        <family val="2"/>
      </rPr>
      <t xml:space="preserve">Personal loans </t>
    </r>
  </si>
  <si>
    <r>
      <rPr>
        <sz val="11"/>
        <color rgb="FF000000"/>
        <rFont val="Scotia"/>
        <family val="2"/>
      </rPr>
      <t>Credit cards⁽⁶⁾</t>
    </r>
  </si>
  <si>
    <r>
      <rPr>
        <sz val="11"/>
        <color rgb="FF000000"/>
        <rFont val="Scotia"/>
        <family val="2"/>
      </rPr>
      <t>Business and government loans &amp; acceptances</t>
    </r>
  </si>
  <si>
    <r>
      <rPr>
        <sz val="11"/>
        <color rgb="FF000000"/>
        <rFont val="Scotia"/>
        <family val="2"/>
      </rPr>
      <t>Total loans &amp; acceptances</t>
    </r>
  </si>
  <si>
    <r>
      <rPr>
        <sz val="11"/>
        <color rgb="FF000000"/>
        <rFont val="Scotia"/>
        <family val="2"/>
      </rPr>
      <t>Other assets</t>
    </r>
  </si>
  <si>
    <r>
      <rPr>
        <b/>
        <sz val="11"/>
        <color rgb="FF000000"/>
        <rFont val="Scotia"/>
        <family val="2"/>
      </rPr>
      <t>Total assets</t>
    </r>
  </si>
  <si>
    <r>
      <rPr>
        <sz val="11"/>
        <color rgb="FF000000"/>
        <rFont val="Scotia"/>
        <family val="2"/>
      </rPr>
      <t>Personal deposits</t>
    </r>
  </si>
  <si>
    <r>
      <rPr>
        <sz val="11"/>
        <color rgb="FF000000"/>
        <rFont val="Scotia"/>
        <family val="2"/>
      </rPr>
      <t>Non-personal deposits</t>
    </r>
  </si>
  <si>
    <r>
      <rPr>
        <b/>
        <sz val="11"/>
        <color rgb="FF000000"/>
        <rFont val="Scotia"/>
        <family val="2"/>
      </rPr>
      <t>Total deposits</t>
    </r>
  </si>
  <si>
    <r>
      <rPr>
        <sz val="11"/>
        <color rgb="FF000000"/>
        <rFont val="Scotia"/>
        <family val="2"/>
      </rPr>
      <t>Other liabilities</t>
    </r>
  </si>
  <si>
    <r>
      <rPr>
        <b/>
        <sz val="11"/>
        <color rgb="FF000000"/>
        <rFont val="Scotia"/>
        <family val="2"/>
      </rPr>
      <t>Total liabilities</t>
    </r>
  </si>
  <si>
    <r>
      <rPr>
        <b/>
        <sz val="11"/>
        <color rgb="FFFF0000"/>
        <rFont val="Scotia"/>
        <family val="2"/>
      </rPr>
      <t>Other Information</t>
    </r>
  </si>
  <si>
    <r>
      <rPr>
        <sz val="11"/>
        <color rgb="FF000000"/>
        <rFont val="Scotia"/>
        <family val="2"/>
      </rPr>
      <t>Employees⁽⁷⁾</t>
    </r>
  </si>
  <si>
    <r>
      <rPr>
        <sz val="11"/>
        <color rgb="FF000000"/>
        <rFont val="Scotia"/>
        <family val="2"/>
      </rPr>
      <t>Branches</t>
    </r>
  </si>
  <si>
    <r>
      <rPr>
        <sz val="7"/>
        <color rgb="FF000000"/>
        <rFont val="Scotia"/>
        <family val="2"/>
      </rPr>
      <t xml:space="preserve">(1) Adjusting item includes amortization of acquisition-related intangible assets. Refer to non-GAAP Measures on Notes Pages 1-2 of the Supplementary Financial Information Report for details. </t>
    </r>
  </si>
  <si>
    <r>
      <rPr>
        <sz val="7"/>
        <color rgb="FF000000"/>
        <rFont val="Scotia"/>
        <family val="2"/>
      </rPr>
      <t>(2) Refer to non-GAAP measures on page 5 of the Q2 2024 Quarterly Report to Shareholders, available on http://www.sedarplus.ca for the description of the measure. Refer to Appendix 3 of the Supplementary Financial Information Report for reconciliation.</t>
    </r>
  </si>
  <si>
    <r>
      <rPr>
        <sz val="7"/>
        <color rgb="FF000000"/>
        <rFont val="Scotia"/>
        <family val="2"/>
      </rPr>
      <t>(3) Refer to page 55 of the Q2 2024 Quarterly Report to Shareholders, available on http://www.sedarplus.ca, for an explanation of the composition of the measure. Such explanation is incorporated by reference hereto.</t>
    </r>
  </si>
  <si>
    <t>(4) Effective Q1 2024, the Bank increased the capital attributed to business lines to approximate 11.5% of Basel III common equity capital requirements. Previously, capital was attributed to approximate 10.5%. Prior period amounts have not been restated.</t>
  </si>
  <si>
    <r>
      <rPr>
        <sz val="7"/>
        <color rgb="FF000000"/>
        <rFont val="Scotia"/>
        <family val="2"/>
      </rPr>
      <t>(5) Provision for credit losses on certain financial assets - loans, acceptances and off-balance sheet exposures.</t>
    </r>
  </si>
  <si>
    <r>
      <rPr>
        <sz val="7"/>
        <color rgb="FF000000"/>
        <rFont val="Scotia"/>
        <family val="2"/>
      </rPr>
      <t xml:space="preserve">(6) Credit Cards include retail and small business cards. </t>
    </r>
  </si>
  <si>
    <r>
      <rPr>
        <sz val="7"/>
        <color rgb="FF000000"/>
        <rFont val="Scotia"/>
        <family val="2"/>
      </rPr>
      <t>(7) Employees are reported on a full time equivalent basis and includes Canadian and International Contact Centre employees providing support to Canadian Banking.</t>
    </r>
  </si>
  <si>
    <r>
      <rPr>
        <b/>
        <sz val="14"/>
        <color rgb="FFFFFFFF"/>
        <rFont val="Scotia"/>
        <family val="2"/>
      </rPr>
      <t>Business Segment Performance: International Banking</t>
    </r>
  </si>
  <si>
    <r>
      <rPr>
        <sz val="11"/>
        <color rgb="FF000000"/>
        <rFont val="Scotia"/>
        <family val="2"/>
      </rPr>
      <t>2023</t>
    </r>
  </si>
  <si>
    <r>
      <rPr>
        <sz val="11"/>
        <color rgb="FF000000"/>
        <rFont val="Scotia"/>
        <family val="2"/>
      </rPr>
      <t>2022</t>
    </r>
  </si>
  <si>
    <r>
      <rPr>
        <b/>
        <sz val="11"/>
        <color rgb="FFFF0000"/>
        <rFont val="Scotia"/>
        <family val="2"/>
      </rPr>
      <t xml:space="preserve">Income Statement — Taxable Equivalent Basis (TEB) — </t>
    </r>
    <r>
      <rPr>
        <i/>
        <sz val="11"/>
        <color rgb="FFFF0000"/>
        <rFont val="Scotia"/>
        <family val="2"/>
      </rPr>
      <t>($ millions)</t>
    </r>
  </si>
  <si>
    <r>
      <rPr>
        <sz val="11"/>
        <color rgb="FF000000"/>
        <rFont val="Scotia"/>
        <family val="2"/>
      </rPr>
      <t xml:space="preserve">Net interest income (TEB) </t>
    </r>
  </si>
  <si>
    <r>
      <rPr>
        <sz val="11"/>
        <color rgb="FF000000"/>
        <rFont val="Scotia"/>
        <family val="2"/>
      </rPr>
      <t xml:space="preserve">Non-interest expenses </t>
    </r>
  </si>
  <si>
    <r>
      <rPr>
        <b/>
        <sz val="11"/>
        <color rgb="FF000000"/>
        <rFont val="Scotia"/>
        <family val="2"/>
      </rPr>
      <t>Reported net income attributable to non-controlling interests (NCI)</t>
    </r>
  </si>
  <si>
    <r>
      <rPr>
        <b/>
        <sz val="11"/>
        <color rgb="FF000000"/>
        <rFont val="Scotia"/>
        <family val="2"/>
      </rPr>
      <t>Reported net income attributable to equity holders of the Bank (NIAEH)</t>
    </r>
  </si>
  <si>
    <r>
      <rPr>
        <b/>
        <sz val="11"/>
        <color rgb="FF000000"/>
        <rFont val="Scotia"/>
        <family val="2"/>
      </rPr>
      <t>Adjusted net income attributable to non-controlling interests (NCI)⁽¹⁾</t>
    </r>
  </si>
  <si>
    <r>
      <rPr>
        <b/>
        <sz val="11"/>
        <color rgb="FF000000"/>
        <rFont val="Scotia"/>
        <family val="2"/>
      </rPr>
      <t>Adjusted net income attributable to equity holders of the Bank (NIAEH)⁽¹⁾</t>
    </r>
  </si>
  <si>
    <t>Net write-offs as a % of average net loans and acceptances⁽⁴⁾</t>
  </si>
  <si>
    <t>Return on equity (%)⁽²⁾⁽³⁾</t>
  </si>
  <si>
    <t>Provision for credit losses (PCL) as % of average net loans and acceptances⁽⁴⁾⁽⁵⁾</t>
  </si>
  <si>
    <t>PCL on impaired loans as % of average net loans and acceptances⁽⁴⁾⁽⁵⁾</t>
  </si>
  <si>
    <t>Productivity ratio (%)⁽⁴⁾</t>
  </si>
  <si>
    <r>
      <rPr>
        <b/>
        <sz val="11"/>
        <color rgb="FFFF0000"/>
        <rFont val="Scotia"/>
        <family val="2"/>
      </rPr>
      <t xml:space="preserve">Average Balance Sheet </t>
    </r>
    <r>
      <rPr>
        <i/>
        <sz val="11"/>
        <color rgb="FFFF0000"/>
        <rFont val="Scotia"/>
        <family val="2"/>
      </rPr>
      <t>($ billions)</t>
    </r>
  </si>
  <si>
    <r>
      <rPr>
        <sz val="11"/>
        <color rgb="FF000000"/>
        <rFont val="Scotia"/>
        <family val="2"/>
      </rPr>
      <t>Residential mortgages⁽⁶⁾</t>
    </r>
  </si>
  <si>
    <r>
      <rPr>
        <sz val="11"/>
        <color rgb="FF000000"/>
        <rFont val="Scotia"/>
        <family val="2"/>
      </rPr>
      <t>Personal loans⁽⁶⁾</t>
    </r>
  </si>
  <si>
    <r>
      <rPr>
        <sz val="11"/>
        <color rgb="FF000000"/>
        <rFont val="Scotia"/>
        <family val="2"/>
      </rPr>
      <t>Credit cards</t>
    </r>
  </si>
  <si>
    <r>
      <rPr>
        <b/>
        <sz val="11"/>
        <color rgb="FF000000"/>
        <rFont val="Scotia"/>
        <family val="2"/>
      </rPr>
      <t>Total loans &amp; acceptances</t>
    </r>
  </si>
  <si>
    <r>
      <rPr>
        <sz val="11"/>
        <color rgb="FF000000"/>
        <rFont val="Scotia"/>
        <family val="2"/>
      </rPr>
      <t>Investment securities</t>
    </r>
  </si>
  <si>
    <r>
      <rPr>
        <sz val="11"/>
        <color rgb="FF000000"/>
        <rFont val="Scotia"/>
        <family val="2"/>
      </rPr>
      <t>Deposits with banks</t>
    </r>
  </si>
  <si>
    <r>
      <rPr>
        <sz val="11"/>
        <color rgb="FF000000"/>
        <rFont val="Scotia"/>
        <family val="2"/>
      </rPr>
      <t>Amortization of intangibles (pre-tax)</t>
    </r>
  </si>
  <si>
    <r>
      <rPr>
        <sz val="9"/>
        <color rgb="FF000000"/>
        <rFont val="Scotia"/>
        <family val="2"/>
      </rPr>
      <t xml:space="preserve">(1) Adjusting item includes amortization of acquisition-related intangible assets. Refer to non-GAAP Measures on Notes Pages 1-2 of the Supplementary Financial Information Report for details. </t>
    </r>
  </si>
  <si>
    <r>
      <rPr>
        <sz val="9"/>
        <color rgb="FF000000"/>
        <rFont val="Scotia"/>
        <family val="2"/>
      </rPr>
      <t>(2) Refer to non-GAAP measures on page 5 of the Q2 2024 Quarterly Report to Shareholders, available on http://www.sedarplus.ca for the description of the measure. Refer to Appendix 3 of the Supplementary Financial Information Report for reconciliation.</t>
    </r>
  </si>
  <si>
    <t>(3) Effective Q1 2024, the Bank increased the capital attributed to business lines to approximate 11.5% of Basel III common equity capital requirements. Previously, capital was attributed to approximate 10.5%. Prior period amounts have not been restated.</t>
  </si>
  <si>
    <r>
      <rPr>
        <sz val="9"/>
        <color rgb="FF000000"/>
        <rFont val="Scotia"/>
        <family val="2"/>
      </rPr>
      <t>(4) Refer to page 55 of the Q2 2024 Quarterly Report to Shareholders, available on http://www.sedarplus.ca, for an explanation of the composition of the measure. Such explanation is incorporated by reference hereto.</t>
    </r>
  </si>
  <si>
    <r>
      <rPr>
        <sz val="9"/>
        <color rgb="FF000000"/>
        <rFont val="Scotia"/>
        <family val="2"/>
      </rPr>
      <t>(5) Provision for credit losses on certain financial assets - loans, acceptances and off-balance sheet exposures.</t>
    </r>
  </si>
  <si>
    <r>
      <rPr>
        <sz val="9"/>
        <color rgb="FF000000"/>
        <rFont val="Scotia"/>
        <family val="2"/>
      </rPr>
      <t>(6) Prior period amounts have been restated to conform with current period presentation.</t>
    </r>
  </si>
  <si>
    <r>
      <rPr>
        <sz val="9"/>
        <color rgb="FF000000"/>
        <rFont val="Scotia"/>
        <family val="2"/>
      </rPr>
      <t>(7) Employees are reported on a full-time equivalent basis.</t>
    </r>
  </si>
  <si>
    <r>
      <rPr>
        <b/>
        <sz val="14"/>
        <color rgb="FFFFFFFF"/>
        <rFont val="Scotia"/>
        <family val="2"/>
      </rPr>
      <t>Business Segment Performance: International Banking (Constant Dollar)⁽¹⁾</t>
    </r>
  </si>
  <si>
    <r>
      <rPr>
        <sz val="11"/>
        <color rgb="FF000000"/>
        <rFont val="Scotia"/>
        <family val="2"/>
      </rPr>
      <t>Adjusting items (after tax)⁽²⁾</t>
    </r>
  </si>
  <si>
    <r>
      <rPr>
        <b/>
        <sz val="11"/>
        <color rgb="FF000000"/>
        <rFont val="Scotia"/>
        <family val="2"/>
      </rPr>
      <t>Adjusted net income⁽²⁾</t>
    </r>
  </si>
  <si>
    <r>
      <rPr>
        <b/>
        <sz val="11"/>
        <color rgb="FF000000"/>
        <rFont val="Scotia"/>
        <family val="2"/>
      </rPr>
      <t>Adjusted net income attributable to non-controlling interests (NCI)⁽²⁾</t>
    </r>
  </si>
  <si>
    <r>
      <rPr>
        <b/>
        <sz val="11"/>
        <color rgb="FF000000"/>
        <rFont val="Scotia"/>
        <family val="2"/>
      </rPr>
      <t>Adjusted net income attributable to equity holders of the Bank (NIAEH)⁽²⁾</t>
    </r>
  </si>
  <si>
    <r>
      <rPr>
        <b/>
        <sz val="11"/>
        <color rgb="FFFF0000"/>
        <rFont val="Scotia"/>
        <family val="2"/>
      </rPr>
      <t>Profitability Measurements⁽⁴⁾</t>
    </r>
  </si>
  <si>
    <r>
      <rPr>
        <sz val="11"/>
        <color rgb="FF000000"/>
        <rFont val="Scotia"/>
        <family val="2"/>
      </rPr>
      <t>Net interest margin⁽³⁾</t>
    </r>
  </si>
  <si>
    <t>Net write-offs as a % of average net loans and acceptances⁽⁵⁾</t>
  </si>
  <si>
    <t>Return on equity (%)⁽³⁾</t>
  </si>
  <si>
    <t>Provision for credit losses (PCL) as % of average net loans and acceptances⁽⁵⁾⁽⁶⁾</t>
  </si>
  <si>
    <t>PCL on impaired loans as % of average net loans and acceptances⁽⁵⁾⁽⁶⁾</t>
  </si>
  <si>
    <t>Productivity ratio (%)⁽⁵⁾</t>
  </si>
  <si>
    <r>
      <rPr>
        <b/>
        <sz val="11"/>
        <color rgb="FF000000"/>
        <rFont val="Scotia"/>
        <family val="2"/>
      </rPr>
      <t>Adjusted⁽³⁾</t>
    </r>
  </si>
  <si>
    <r>
      <rPr>
        <b/>
        <sz val="11"/>
        <color rgb="FFFF0000"/>
        <rFont val="Scotia"/>
        <family val="2"/>
      </rPr>
      <t xml:space="preserve">Average Balance Sheet  </t>
    </r>
    <r>
      <rPr>
        <i/>
        <sz val="11"/>
        <color rgb="FFFF0000"/>
        <rFont val="Scotia"/>
        <family val="2"/>
      </rPr>
      <t>($ billions)</t>
    </r>
  </si>
  <si>
    <r>
      <rPr>
        <sz val="11"/>
        <color rgb="FF000000"/>
        <rFont val="Scotia"/>
        <family val="2"/>
      </rPr>
      <t>Residential mortgages⁽⁷⁾</t>
    </r>
  </si>
  <si>
    <r>
      <rPr>
        <sz val="11"/>
        <color rgb="FF000000"/>
        <rFont val="Scotia"/>
        <family val="2"/>
      </rPr>
      <t>Personal loans⁽⁷⁾</t>
    </r>
  </si>
  <si>
    <r>
      <rPr>
        <sz val="11"/>
        <color rgb="FF000000"/>
        <rFont val="Scotia"/>
        <family val="2"/>
      </rPr>
      <t>Employees⁽⁸⁾</t>
    </r>
  </si>
  <si>
    <r>
      <rPr>
        <sz val="9"/>
        <color rgb="FF000000"/>
        <rFont val="Scotia"/>
        <family val="2"/>
      </rPr>
      <t xml:space="preserve">(1) Data presented on a constant FX basis. Quarterly results reflect FX rates as of Q2/24, while full-year results reflect Current Year Average FX rates.  Refer to non-GAAP measures on page 10 of the Q2 2024 Quarterly Report to Shareholders, available on http://www.sedarplus.ca. </t>
    </r>
  </si>
  <si>
    <r>
      <rPr>
        <sz val="9"/>
        <color rgb="FF000000"/>
        <rFont val="Scotia"/>
        <family val="2"/>
      </rPr>
      <t xml:space="preserve">(2) Adjusting item includes amortization of acquisition-related intangible assets. Refer to non-GAAP Measures on Notes Pages 1-2 of the Supplementary Financial Information Report for details. </t>
    </r>
  </si>
  <si>
    <r>
      <rPr>
        <sz val="9"/>
        <color rgb="FF000000"/>
        <rFont val="Scotia"/>
        <family val="2"/>
      </rPr>
      <t>(3) Refer to non-GAAP measures on page 5 of the Q2 2024 Quarterly Report to Shareholders, available on http://www.sedarplus.ca for the description of the measure. Refer to Appendix 3 of the Supplementary Financial Information Report for reconciliation.</t>
    </r>
  </si>
  <si>
    <r>
      <rPr>
        <sz val="9"/>
        <color rgb="FF000000"/>
        <rFont val="Scotia"/>
        <family val="2"/>
      </rPr>
      <t>(4) Ratios are on a reported basis.</t>
    </r>
  </si>
  <si>
    <r>
      <rPr>
        <sz val="9"/>
        <color rgb="FF000000"/>
        <rFont val="Scotia"/>
        <family val="2"/>
      </rPr>
      <t>(5) Refer to page 55 of the Q2 2024 Quarterly Report to Shareholders, available on http://www.sedarplus.ca, for an explanation of the composition of the measure. Such explanation is incorporated by reference hereto.</t>
    </r>
  </si>
  <si>
    <r>
      <rPr>
        <sz val="9"/>
        <color rgb="FF000000"/>
        <rFont val="Scotia"/>
        <family val="2"/>
      </rPr>
      <t>(6) Provision for credit losses on certain financial assets - loans, acceptances and off-balance sheet exposures.</t>
    </r>
  </si>
  <si>
    <r>
      <rPr>
        <sz val="9"/>
        <color rgb="FF000000"/>
        <rFont val="Scotia"/>
        <family val="2"/>
      </rPr>
      <t>(7) Prior period amounts have been restated to conform with current period presentation.</t>
    </r>
  </si>
  <si>
    <r>
      <rPr>
        <sz val="9"/>
        <color rgb="FF000000"/>
        <rFont val="Scotia"/>
        <family val="2"/>
      </rPr>
      <t>(8) Employees are reported on a full-time equivalent basis.</t>
    </r>
  </si>
  <si>
    <r>
      <rPr>
        <b/>
        <sz val="14"/>
        <color rgb="FFFFFFFF"/>
        <rFont val="Scotia"/>
        <family val="2"/>
      </rPr>
      <t>Business Segment Performance: Global Wealth Management</t>
    </r>
  </si>
  <si>
    <r>
      <rPr>
        <sz val="11"/>
        <color rgb="FF000000"/>
        <rFont val="Scotia"/>
        <family val="2"/>
      </rPr>
      <t>Provision for credit losses - Charge/(Recovery)</t>
    </r>
  </si>
  <si>
    <r>
      <rPr>
        <b/>
        <sz val="11"/>
        <color rgb="FF000000"/>
        <rFont val="Scotia"/>
        <family val="2"/>
      </rPr>
      <t>Adjusted net income attributable to NCI⁽¹⁾</t>
    </r>
  </si>
  <si>
    <r>
      <rPr>
        <b/>
        <sz val="11"/>
        <color rgb="FF000000"/>
        <rFont val="Scotia"/>
        <family val="2"/>
      </rPr>
      <t>Adjusted NIAEH⁽¹⁾</t>
    </r>
  </si>
  <si>
    <r>
      <rPr>
        <b/>
        <sz val="11"/>
        <color rgb="FF000000"/>
        <rFont val="Scotia"/>
        <family val="2"/>
      </rPr>
      <t>Adjusted NIAEH</t>
    </r>
    <r>
      <rPr>
        <sz val="11"/>
        <color rgb="FF000000"/>
        <rFont val="Scotia"/>
        <family val="2"/>
      </rPr>
      <t>⁽¹⁾by geography</t>
    </r>
  </si>
  <si>
    <r>
      <rPr>
        <sz val="11"/>
        <color rgb="FF000000"/>
        <rFont val="Scotia"/>
        <family val="2"/>
      </rPr>
      <t>Canada</t>
    </r>
  </si>
  <si>
    <r>
      <rPr>
        <sz val="11"/>
        <color rgb="FF000000"/>
        <rFont val="Scotia"/>
        <family val="2"/>
      </rPr>
      <t>International</t>
    </r>
  </si>
  <si>
    <r>
      <rPr>
        <sz val="11"/>
        <color rgb="FF000000"/>
        <rFont val="Scotia"/>
        <family val="2"/>
      </rPr>
      <t>Wealth Management</t>
    </r>
  </si>
  <si>
    <r>
      <rPr>
        <sz val="11"/>
        <color rgb="FF000000"/>
        <rFont val="Scotia"/>
        <family val="2"/>
      </rPr>
      <t>Pensions</t>
    </r>
  </si>
  <si>
    <r>
      <rPr>
        <b/>
        <sz val="11"/>
        <color rgb="FF000000"/>
        <rFont val="Scotia"/>
        <family val="2"/>
      </rPr>
      <t>Total Adjusted Net Income Attributable to Equity Holders of the Bank⁽¹⁾</t>
    </r>
  </si>
  <si>
    <r>
      <rPr>
        <b/>
        <sz val="11"/>
        <color rgb="FF000000"/>
        <rFont val="Scotia"/>
        <family val="2"/>
      </rPr>
      <t>Revenue by geography</t>
    </r>
  </si>
  <si>
    <r>
      <rPr>
        <b/>
        <sz val="11"/>
        <color rgb="FF000000"/>
        <rFont val="Scotia"/>
        <family val="2"/>
      </rPr>
      <t>Total Revenue (TEB)</t>
    </r>
  </si>
  <si>
    <r>
      <rPr>
        <b/>
        <sz val="11"/>
        <color rgb="FFFF0000"/>
        <rFont val="Scotia"/>
        <family val="2"/>
      </rPr>
      <t>Average Balance Sheet</t>
    </r>
    <r>
      <rPr>
        <sz val="11"/>
        <color rgb="FFFF0000"/>
        <rFont val="Scotia"/>
        <family val="2"/>
      </rPr>
      <t xml:space="preserve"> </t>
    </r>
    <r>
      <rPr>
        <i/>
        <sz val="11"/>
        <color rgb="FFFF0000"/>
        <rFont val="Scotia"/>
        <family val="2"/>
      </rPr>
      <t>($ billions)</t>
    </r>
  </si>
  <si>
    <r>
      <rPr>
        <b/>
        <sz val="11"/>
        <color rgb="FF000000"/>
        <rFont val="Scotia"/>
        <family val="2"/>
      </rPr>
      <t>Assets under administration by geography:</t>
    </r>
  </si>
  <si>
    <r>
      <rPr>
        <b/>
        <sz val="11"/>
        <color rgb="FF000000"/>
        <rFont val="Scotia"/>
        <family val="2"/>
      </rPr>
      <t>Total Assets under Administration</t>
    </r>
  </si>
  <si>
    <r>
      <rPr>
        <b/>
        <sz val="11"/>
        <color rgb="FF000000"/>
        <rFont val="Scotia"/>
        <family val="2"/>
      </rPr>
      <t>Assets under management by geography:</t>
    </r>
  </si>
  <si>
    <r>
      <rPr>
        <b/>
        <sz val="11"/>
        <color rgb="FF000000"/>
        <rFont val="Scotia"/>
        <family val="2"/>
      </rPr>
      <t>Total Assets under Management</t>
    </r>
  </si>
  <si>
    <r>
      <rPr>
        <b/>
        <sz val="11"/>
        <color rgb="FF000000"/>
        <rFont val="Scotia"/>
        <family val="2"/>
      </rPr>
      <t>Employees⁽⁶⁾</t>
    </r>
  </si>
  <si>
    <r>
      <rPr>
        <sz val="11"/>
        <color rgb="FF000000"/>
        <rFont val="Scotia"/>
        <family val="2"/>
      </rPr>
      <t>In Canada</t>
    </r>
  </si>
  <si>
    <r>
      <rPr>
        <sz val="11"/>
        <color rgb="FF000000"/>
        <rFont val="Scotia"/>
        <family val="2"/>
      </rPr>
      <t>Outside Canada</t>
    </r>
  </si>
  <si>
    <r>
      <rPr>
        <sz val="11"/>
        <color rgb="FF000000"/>
        <rFont val="Scotia"/>
        <family val="2"/>
      </rPr>
      <t>Total</t>
    </r>
  </si>
  <si>
    <r>
      <rPr>
        <sz val="9"/>
        <color rgb="FF000000"/>
        <rFont val="Scotia"/>
        <family val="2"/>
      </rPr>
      <t>(6) Employees are reported on a full-time equivalent basis.</t>
    </r>
  </si>
  <si>
    <r>
      <rPr>
        <b/>
        <sz val="14"/>
        <color rgb="FFFFFFFF"/>
        <rFont val="Scotia"/>
        <family val="2"/>
      </rPr>
      <t>Business Segment Performance: Global Banking and Markets</t>
    </r>
  </si>
  <si>
    <t>Full Year</t>
  </si>
  <si>
    <r>
      <rPr>
        <b/>
        <sz val="11"/>
        <color rgb="FFFF0000"/>
        <rFont val="Scotia"/>
        <family val="2"/>
      </rPr>
      <t>Income Statement — Taxable Equivalent Basis (TEB) —</t>
    </r>
    <r>
      <rPr>
        <i/>
        <sz val="11"/>
        <color rgb="FFFF0000"/>
        <rFont val="Scotia"/>
        <family val="2"/>
      </rPr>
      <t xml:space="preserve"> ($ millions)</t>
    </r>
  </si>
  <si>
    <r>
      <rPr>
        <b/>
        <sz val="11"/>
        <color rgb="FF000000"/>
        <rFont val="Scotia"/>
        <family val="2"/>
      </rPr>
      <t>Revenue (TEB) by business and capital markets</t>
    </r>
  </si>
  <si>
    <r>
      <rPr>
        <sz val="11"/>
        <color rgb="FF000000"/>
        <rFont val="Scotia"/>
        <family val="2"/>
      </rPr>
      <t>Business banking</t>
    </r>
  </si>
  <si>
    <r>
      <rPr>
        <sz val="11"/>
        <color rgb="FF000000"/>
        <rFont val="Scotia"/>
        <family val="2"/>
      </rPr>
      <t>Capital markets</t>
    </r>
  </si>
  <si>
    <r>
      <rPr>
        <b/>
        <sz val="11"/>
        <color rgb="FF000000"/>
        <rFont val="Scotia"/>
        <family val="2"/>
      </rPr>
      <t>Capital markets revenue:</t>
    </r>
  </si>
  <si>
    <r>
      <rPr>
        <sz val="11"/>
        <color rgb="FF000000"/>
        <rFont val="Scotia"/>
        <family val="2"/>
      </rPr>
      <t>Interest rate and credit</t>
    </r>
  </si>
  <si>
    <r>
      <rPr>
        <sz val="11"/>
        <color rgb="FF000000"/>
        <rFont val="Scotia"/>
        <family val="2"/>
      </rPr>
      <t>Equities</t>
    </r>
  </si>
  <si>
    <r>
      <rPr>
        <sz val="11"/>
        <color rgb="FF000000"/>
        <rFont val="Scotia"/>
        <family val="2"/>
      </rPr>
      <t>Commodities</t>
    </r>
  </si>
  <si>
    <r>
      <rPr>
        <sz val="11"/>
        <color rgb="FF000000"/>
        <rFont val="Scotia"/>
        <family val="2"/>
      </rPr>
      <t>Foreign exchange</t>
    </r>
  </si>
  <si>
    <r>
      <rPr>
        <b/>
        <sz val="11"/>
        <color rgb="FF000000"/>
        <rFont val="Scotia"/>
        <family val="2"/>
      </rPr>
      <t>Total capital markets revenue (TEB)</t>
    </r>
  </si>
  <si>
    <t>Provision for credit losses (PCL) as % of average net loans and acceptances⁽¹⁾⁽⁴⁾</t>
  </si>
  <si>
    <t>PCL on impaired loans as % of average net loans and acceptances⁽¹⁾⁽⁴⁾</t>
  </si>
  <si>
    <r>
      <rPr>
        <sz val="11"/>
        <color rgb="FF000000"/>
        <rFont val="Scotia"/>
        <family val="2"/>
      </rPr>
      <t>Securities purchased under resale agreements</t>
    </r>
  </si>
  <si>
    <r>
      <rPr>
        <sz val="11"/>
        <color rgb="FF000000"/>
        <rFont val="Scotia"/>
        <family val="2"/>
      </rPr>
      <t>Trading Assets</t>
    </r>
  </si>
  <si>
    <r>
      <rPr>
        <sz val="11"/>
        <color rgb="FF000000"/>
        <rFont val="Scotia"/>
        <family val="2"/>
      </rPr>
      <t>Securities</t>
    </r>
  </si>
  <si>
    <r>
      <rPr>
        <sz val="11"/>
        <color rgb="FF000000"/>
        <rFont val="Scotia"/>
        <family val="2"/>
      </rPr>
      <t>Loans</t>
    </r>
  </si>
  <si>
    <r>
      <rPr>
        <sz val="11"/>
        <color rgb="FF000000"/>
        <rFont val="Scotia"/>
        <family val="2"/>
      </rPr>
      <t>Total deposits⁽⁵⁾</t>
    </r>
  </si>
  <si>
    <r>
      <rPr>
        <sz val="9"/>
        <color rgb="FF000000"/>
        <rFont val="Scotia"/>
        <family val="2"/>
      </rPr>
      <t>(1) Refer to page 55 of the Q2 2024 Quarterly Report to Shareholders, available on http://www.sedarplus.ca, for an explanation of the composition of the measure. Such explanation is incorporated by reference hereto.</t>
    </r>
  </si>
  <si>
    <r>
      <rPr>
        <sz val="9"/>
        <color rgb="FF000000"/>
        <rFont val="Scotia"/>
        <family val="2"/>
      </rPr>
      <t>(4) Provision for credit losses on certain financial assets - loans, acceptances and off-balance sheet exposures.</t>
    </r>
  </si>
  <si>
    <r>
      <rPr>
        <sz val="9"/>
        <color rgb="FF000000"/>
        <rFont val="Scotia"/>
        <family val="2"/>
      </rPr>
      <t>(5) Commencing Q1 2024, certain treasury-related deposit balances that were previously reported under GBM are now reported in the Other segment of the Bank, reducing GBM deposit volumes by $7.1bn.</t>
    </r>
  </si>
  <si>
    <r>
      <rPr>
        <b/>
        <sz val="14"/>
        <color rgb="FFFFFFFF"/>
        <rFont val="Scotia"/>
        <family val="2"/>
      </rPr>
      <t>Business Segment Performance: Other⁽¹⁾</t>
    </r>
  </si>
  <si>
    <r>
      <rPr>
        <b/>
        <sz val="11"/>
        <color rgb="FFFF0000"/>
        <rFont val="Scotia"/>
        <family val="2"/>
      </rPr>
      <t xml:space="preserve">Income Statement — Taxable Equivalent Basis (TEB) </t>
    </r>
    <r>
      <rPr>
        <sz val="11"/>
        <color rgb="FFFF0000"/>
        <rFont val="Scotia"/>
        <family val="2"/>
      </rPr>
      <t xml:space="preserve">— </t>
    </r>
    <r>
      <rPr>
        <i/>
        <sz val="11"/>
        <color rgb="FFFF0000"/>
        <rFont val="Scotia"/>
        <family val="2"/>
      </rPr>
      <t>($ millions)</t>
    </r>
  </si>
  <si>
    <r>
      <rPr>
        <sz val="11"/>
        <color rgb="FF000000"/>
        <rFont val="Scotia"/>
        <family val="2"/>
      </rPr>
      <t>Net interest income (TEB)⁽²⁾</t>
    </r>
  </si>
  <si>
    <r>
      <rPr>
        <sz val="11"/>
        <color rgb="FF000000"/>
        <rFont val="Scotia"/>
        <family val="2"/>
      </rPr>
      <t>Non-interest income (TEB)⁽²⁾⁽³⁾</t>
    </r>
  </si>
  <si>
    <r>
      <rPr>
        <b/>
        <sz val="11"/>
        <color rgb="FF000000"/>
        <rFont val="Scotia"/>
        <family val="2"/>
      </rPr>
      <t>Total revenue (TEB)⁽²⁾</t>
    </r>
  </si>
  <si>
    <r>
      <rPr>
        <sz val="11"/>
        <color rgb="FF000000"/>
        <rFont val="Scotia"/>
        <family val="2"/>
      </rPr>
      <t>Non-interest expenses⁽³⁾</t>
    </r>
  </si>
  <si>
    <r>
      <rPr>
        <sz val="11"/>
        <color rgb="FF000000"/>
        <rFont val="Scotia"/>
        <family val="2"/>
      </rPr>
      <t>Income tax expense/(recovery) (TEB)⁽²⁾</t>
    </r>
  </si>
  <si>
    <r>
      <rPr>
        <sz val="11"/>
        <color rgb="FF000000"/>
        <rFont val="Scotia"/>
        <family val="2"/>
      </rPr>
      <t>Adjusting items (after-tax)⁽⁴⁾</t>
    </r>
  </si>
  <si>
    <r>
      <rPr>
        <b/>
        <sz val="11"/>
        <color rgb="FF000000"/>
        <rFont val="Scotia"/>
        <family val="2"/>
      </rPr>
      <t>Adjusted net income⁽⁴⁾</t>
    </r>
  </si>
  <si>
    <r>
      <rPr>
        <b/>
        <sz val="11"/>
        <color rgb="FF000000"/>
        <rFont val="Scotia"/>
        <family val="2"/>
      </rPr>
      <t>Reported net income attributable to non-controlling interests</t>
    </r>
  </si>
  <si>
    <r>
      <rPr>
        <b/>
        <sz val="11"/>
        <color rgb="FF000000"/>
        <rFont val="Scotia"/>
        <family val="2"/>
      </rPr>
      <t>Adjusted net income attributable to non-controlling interests⁽⁴⁾</t>
    </r>
  </si>
  <si>
    <r>
      <rPr>
        <b/>
        <sz val="11"/>
        <color rgb="FF000000"/>
        <rFont val="Scotia"/>
        <family val="2"/>
      </rPr>
      <t>Adjusted net income attributable to equity holders of the Bank⁽⁴⁾</t>
    </r>
  </si>
  <si>
    <r>
      <rPr>
        <b/>
        <sz val="11"/>
        <color rgb="FFFF0000"/>
        <rFont val="Scotia"/>
        <family val="2"/>
      </rPr>
      <t xml:space="preserve">Average Balances </t>
    </r>
    <r>
      <rPr>
        <sz val="11"/>
        <color rgb="FFFF0000"/>
        <rFont val="Scotia"/>
        <family val="2"/>
      </rPr>
      <t>(</t>
    </r>
    <r>
      <rPr>
        <i/>
        <sz val="11"/>
        <color rgb="FFFF0000"/>
        <rFont val="Scotia"/>
        <family val="2"/>
      </rPr>
      <t>$ billions)</t>
    </r>
  </si>
  <si>
    <r>
      <rPr>
        <b/>
        <sz val="11"/>
        <color rgb="FFFF0000"/>
        <rFont val="Scotia"/>
        <family val="2"/>
      </rPr>
      <t xml:space="preserve">Additional Information </t>
    </r>
    <r>
      <rPr>
        <i/>
        <sz val="11"/>
        <color rgb="FFFF0000"/>
        <rFont val="Scotia"/>
        <family val="2"/>
      </rPr>
      <t>($ millions)</t>
    </r>
    <r>
      <rPr>
        <sz val="11"/>
        <color rgb="FFFF0000"/>
        <rFont val="Scotia"/>
        <family val="2"/>
      </rPr>
      <t>⁽²⁾</t>
    </r>
  </si>
  <si>
    <r>
      <rPr>
        <sz val="11"/>
        <color rgb="FF000000"/>
        <rFont val="Scotia"/>
        <family val="2"/>
      </rPr>
      <t>Net interest income TEB adjustment</t>
    </r>
  </si>
  <si>
    <r>
      <rPr>
        <sz val="11"/>
        <color rgb="FF000000"/>
        <rFont val="Scotia"/>
        <family val="2"/>
      </rPr>
      <t>Non-interest income TEB adjustment</t>
    </r>
  </si>
  <si>
    <r>
      <rPr>
        <b/>
        <sz val="11"/>
        <color rgb="FF000000"/>
        <rFont val="Scotia"/>
        <family val="2"/>
      </rPr>
      <t>Total revenue TEB adjustment</t>
    </r>
  </si>
  <si>
    <r>
      <rPr>
        <b/>
        <sz val="11"/>
        <color rgb="FF000000"/>
        <rFont val="Scotia"/>
        <family val="2"/>
      </rPr>
      <t>Income tax expense TEB adjustment</t>
    </r>
  </si>
  <si>
    <r>
      <rPr>
        <sz val="9"/>
        <color rgb="FF000000"/>
        <rFont val="Scotia"/>
        <family val="2"/>
      </rPr>
      <t>(1) Represents smaller operating segments including Group Treasury and corporate adjustments.</t>
    </r>
  </si>
  <si>
    <r>
      <rPr>
        <sz val="9"/>
        <color rgb="FF000000"/>
        <rFont val="Scotia"/>
        <family val="2"/>
      </rPr>
      <t>(2) The Bank analyzes revenues on a taxable equivalent basis (TEB) for the main operating segments. The elimination of the TEB gross-up is recorded in the Other segment.  The results of the Consolidated Bank are presented on a non-TEB basis. Please refer to the MD&amp;A for details of the TEB methodology. Effective January 1, 2024, the Bank no longer claims the dividend received deduction on Canadian shares that are mark-to-market property. This resulted in a lower TEB gross up.</t>
    </r>
  </si>
  <si>
    <r>
      <rPr>
        <sz val="9"/>
        <color rgb="FF000000"/>
        <rFont val="Scotia"/>
        <family val="2"/>
      </rPr>
      <t>(3) Includes elimination of fees paid to Canadian Banking by Canadian Wealth Management for administrative support and other services provided by Canadian Banking to the Global Wealth Management businesses. These are reported as revenues in Canadian Banking and operating expenses in Global Wealth Management.</t>
    </r>
  </si>
  <si>
    <r>
      <rPr>
        <sz val="9"/>
        <color rgb="FF000000"/>
        <rFont val="Scotia"/>
        <family val="2"/>
      </rPr>
      <t xml:space="preserve">(4) Adjustments for non-interest income include net (gain)/loss on divestitures and wind-down of operations of $(367) in Q4 2023 and $361 in Q4 2022. Adjustments for non-interest expenses include restructuring charge and severance provisions $354 in Q4 2023 and $85 in Q4 2022, consolidation of real estate and contract termination costs $87 in Q4 2023, impairment of non-financial assets $346 in Q4 2023 and support cost for the Scene+ loyalty program $133 in Q4 2022.  Refer to non-GAAP Measures on Notes Pages 1-2 of the Supplementary Financial Information Report for the description of the adjusting items. </t>
    </r>
  </si>
  <si>
    <r>
      <rPr>
        <b/>
        <sz val="14"/>
        <color rgb="FFFFFFFF"/>
        <rFont val="Scotia"/>
        <family val="2"/>
      </rPr>
      <t>Non-Interest Income</t>
    </r>
  </si>
  <si>
    <r>
      <rPr>
        <b/>
        <sz val="11"/>
        <color rgb="FF000000"/>
        <rFont val="Scotia"/>
        <family val="2"/>
      </rPr>
      <t>Card revenues</t>
    </r>
  </si>
  <si>
    <r>
      <rPr>
        <b/>
        <sz val="11"/>
        <color rgb="FF000000"/>
        <rFont val="Scotia"/>
        <family val="2"/>
      </rPr>
      <t>Banking services fees</t>
    </r>
  </si>
  <si>
    <r>
      <rPr>
        <b/>
        <sz val="11"/>
        <color rgb="FF000000"/>
        <rFont val="Scotia"/>
        <family val="2"/>
      </rPr>
      <t>Credit fees</t>
    </r>
  </si>
  <si>
    <r>
      <rPr>
        <b/>
        <sz val="11"/>
        <color rgb="FF000000"/>
        <rFont val="Scotia"/>
        <family val="2"/>
      </rPr>
      <t>Total banking revenues</t>
    </r>
  </si>
  <si>
    <r>
      <rPr>
        <b/>
        <sz val="11"/>
        <color rgb="FF000000"/>
        <rFont val="Scotia"/>
        <family val="2"/>
      </rPr>
      <t>Mutual funds</t>
    </r>
  </si>
  <si>
    <r>
      <rPr>
        <b/>
        <sz val="11"/>
        <color rgb="FF000000"/>
        <rFont val="Scotia"/>
        <family val="2"/>
      </rPr>
      <t>Brokerage fees</t>
    </r>
  </si>
  <si>
    <r>
      <rPr>
        <b/>
        <sz val="11"/>
        <color rgb="FF000000"/>
        <rFont val="Scotia"/>
        <family val="2"/>
      </rPr>
      <t>Investment management and trust</t>
    </r>
  </si>
  <si>
    <r>
      <rPr>
        <sz val="11"/>
        <color rgb="FF000000"/>
        <rFont val="Scotia"/>
        <family val="2"/>
      </rPr>
      <t>Investment management and custody</t>
    </r>
  </si>
  <si>
    <r>
      <rPr>
        <sz val="11"/>
        <color rgb="FF000000"/>
        <rFont val="Scotia"/>
        <family val="2"/>
      </rPr>
      <t>Personal and corporate trust</t>
    </r>
  </si>
  <si>
    <r>
      <rPr>
        <b/>
        <sz val="11"/>
        <color rgb="FF000000"/>
        <rFont val="Scotia"/>
        <family val="2"/>
      </rPr>
      <t>Total investment management and trust</t>
    </r>
  </si>
  <si>
    <r>
      <rPr>
        <b/>
        <sz val="11"/>
        <color rgb="FF000000"/>
        <rFont val="Scotia"/>
        <family val="2"/>
      </rPr>
      <t>Total wealth management revenues</t>
    </r>
  </si>
  <si>
    <r>
      <rPr>
        <b/>
        <sz val="11"/>
        <color rgb="FF000000"/>
        <rFont val="Scotia"/>
        <family val="2"/>
      </rPr>
      <t>Underwriting and advisory fees</t>
    </r>
  </si>
  <si>
    <r>
      <rPr>
        <b/>
        <sz val="11"/>
        <color rgb="FF000000"/>
        <rFont val="Scotia"/>
        <family val="2"/>
      </rPr>
      <t>Non-trading foreign exchange</t>
    </r>
  </si>
  <si>
    <r>
      <rPr>
        <b/>
        <sz val="11"/>
        <color rgb="FF000000"/>
        <rFont val="Scotia"/>
        <family val="2"/>
      </rPr>
      <t>Other fees and commissions</t>
    </r>
  </si>
  <si>
    <r>
      <rPr>
        <b/>
        <sz val="11"/>
        <color rgb="FF000000"/>
        <rFont val="Scotia"/>
        <family val="2"/>
      </rPr>
      <t>Total fee and commission revenues</t>
    </r>
  </si>
  <si>
    <r>
      <rPr>
        <b/>
        <sz val="11"/>
        <color rgb="FF000000"/>
        <rFont val="Scotia"/>
        <family val="2"/>
      </rPr>
      <t>Net income from investments in associated corporations</t>
    </r>
  </si>
  <si>
    <r>
      <rPr>
        <b/>
        <sz val="11"/>
        <color rgb="FF000000"/>
        <rFont val="Scotia"/>
        <family val="2"/>
      </rPr>
      <t>Other operating income</t>
    </r>
  </si>
  <si>
    <r>
      <rPr>
        <sz val="11"/>
        <color rgb="FF000000"/>
        <rFont val="Scotia"/>
        <family val="2"/>
      </rPr>
      <t>Trading revenues</t>
    </r>
  </si>
  <si>
    <r>
      <rPr>
        <sz val="11"/>
        <color rgb="FF000000"/>
        <rFont val="Scotia"/>
        <family val="2"/>
      </rPr>
      <t>Net gain on sale of investment securities</t>
    </r>
  </si>
  <si>
    <r>
      <rPr>
        <sz val="11"/>
        <color rgb="FF000000"/>
        <rFont val="Scotia"/>
        <family val="2"/>
      </rPr>
      <t>Insurance service results</t>
    </r>
  </si>
  <si>
    <r>
      <rPr>
        <sz val="11"/>
        <color rgb="FF000000"/>
        <rFont val="Scotia"/>
        <family val="2"/>
      </rPr>
      <t>Other⁽²⁾</t>
    </r>
  </si>
  <si>
    <r>
      <rPr>
        <sz val="11"/>
        <color rgb="FF000000"/>
        <rFont val="Scotia"/>
        <family val="2"/>
      </rPr>
      <t>Total other operating income</t>
    </r>
  </si>
  <si>
    <r>
      <rPr>
        <b/>
        <sz val="11"/>
        <color rgb="FF000000"/>
        <rFont val="Scotia"/>
        <family val="2"/>
      </rPr>
      <t>Total non-interest income (reported)</t>
    </r>
  </si>
  <si>
    <r>
      <rPr>
        <b/>
        <sz val="11"/>
        <color rgb="FF000000"/>
        <rFont val="Scotia"/>
        <family val="2"/>
      </rPr>
      <t>Adjusting items⁽¹⁾</t>
    </r>
  </si>
  <si>
    <r>
      <rPr>
        <sz val="11"/>
        <color rgb="FF000000"/>
        <rFont val="Scotia"/>
        <family val="2"/>
      </rPr>
      <t>Divestitures and wind-down of operations⁽²⁾</t>
    </r>
  </si>
  <si>
    <r>
      <rPr>
        <b/>
        <sz val="11"/>
        <color rgb="FF000000"/>
        <rFont val="Scotia"/>
        <family val="2"/>
      </rPr>
      <t>Total non-interest income (adjusted)⁽¹⁾</t>
    </r>
  </si>
  <si>
    <r>
      <rPr>
        <sz val="7"/>
        <color rgb="FF000000"/>
        <rFont val="Scotia"/>
        <family val="2"/>
      </rPr>
      <t>(2) Recorded in Other - Other Operating Income above.</t>
    </r>
  </si>
  <si>
    <r>
      <rPr>
        <b/>
        <sz val="14"/>
        <color rgb="FFFFFFFF"/>
        <rFont val="Scotia"/>
        <family val="2"/>
      </rPr>
      <t>Revenue from Trading-Related Activities and Assets Under Administration and Management</t>
    </r>
  </si>
  <si>
    <r>
      <rPr>
        <b/>
        <sz val="11"/>
        <color rgb="FFFF0000"/>
        <rFont val="Scotia"/>
        <family val="2"/>
      </rPr>
      <t>Trading-related revenue (TEB)⁽¹⁾⁽²⁾</t>
    </r>
  </si>
  <si>
    <r>
      <rPr>
        <sz val="11"/>
        <color rgb="FF000000"/>
        <rFont val="Scotia"/>
        <family val="2"/>
      </rPr>
      <t>Net interest income</t>
    </r>
  </si>
  <si>
    <r>
      <rPr>
        <sz val="11"/>
        <color rgb="FF000000"/>
        <rFont val="Scotia"/>
        <family val="2"/>
      </rPr>
      <t>Other fees and commission</t>
    </r>
  </si>
  <si>
    <r>
      <rPr>
        <sz val="11"/>
        <color rgb="FF000000"/>
        <rFont val="Scotia"/>
        <family val="2"/>
      </rPr>
      <t>Total non-interest income</t>
    </r>
  </si>
  <si>
    <r>
      <rPr>
        <b/>
        <sz val="11"/>
        <color rgb="FF000000"/>
        <rFont val="Scotia"/>
        <family val="2"/>
      </rPr>
      <t>Total — Trading-related revenue⁽²⁾</t>
    </r>
  </si>
  <si>
    <r>
      <rPr>
        <b/>
        <sz val="11"/>
        <color rgb="FF000000"/>
        <rFont val="Scotia"/>
        <family val="2"/>
      </rPr>
      <t>Trading-related revenue by product (TEB)⁽²⁾</t>
    </r>
  </si>
  <si>
    <r>
      <rPr>
        <sz val="11"/>
        <color rgb="FF000000"/>
        <rFont val="Scotia"/>
        <family val="2"/>
      </rPr>
      <t>Foreign exchange and Other⁽³⁾</t>
    </r>
  </si>
  <si>
    <r>
      <rPr>
        <sz val="11"/>
        <color rgb="FF000000"/>
        <rFont val="Scotia"/>
        <family val="2"/>
      </rPr>
      <t>Taxable equivalent adjustment⁽⁴⁾</t>
    </r>
  </si>
  <si>
    <r>
      <rPr>
        <b/>
        <sz val="11"/>
        <color rgb="FF000000"/>
        <rFont val="Scotia"/>
        <family val="2"/>
      </rPr>
      <t>Total trading-related revenue by product (Non-TEB)</t>
    </r>
  </si>
  <si>
    <r>
      <rPr>
        <b/>
        <sz val="11"/>
        <color rgb="FFFF0000"/>
        <rFont val="Scotia"/>
        <family val="2"/>
      </rPr>
      <t>Assets under administration (</t>
    </r>
    <r>
      <rPr>
        <i/>
        <sz val="11"/>
        <color rgb="FFFF0000"/>
        <rFont val="Scotia"/>
        <family val="2"/>
      </rPr>
      <t>$ billions</t>
    </r>
    <r>
      <rPr>
        <b/>
        <sz val="11"/>
        <color rgb="FFFF0000"/>
        <rFont val="Scotia"/>
        <family val="2"/>
      </rPr>
      <t>)⁽⁵⁾</t>
    </r>
  </si>
  <si>
    <r>
      <rPr>
        <sz val="11"/>
        <color rgb="FF000000"/>
        <rFont val="Scotia"/>
        <family val="2"/>
      </rPr>
      <t>Retail brokerage</t>
    </r>
  </si>
  <si>
    <r>
      <rPr>
        <sz val="11"/>
        <color rgb="FF000000"/>
        <rFont val="Scotia"/>
        <family val="2"/>
      </rPr>
      <t>Investment management and trust</t>
    </r>
  </si>
  <si>
    <r>
      <rPr>
        <sz val="11"/>
        <color rgb="FF000000"/>
        <rFont val="Scotia"/>
        <family val="2"/>
      </rPr>
      <t>Personal</t>
    </r>
  </si>
  <si>
    <r>
      <rPr>
        <sz val="11"/>
        <color rgb="FF000000"/>
        <rFont val="Scotia"/>
        <family val="2"/>
      </rPr>
      <t>Mutual funds</t>
    </r>
  </si>
  <si>
    <r>
      <rPr>
        <sz val="11"/>
        <color rgb="FF000000"/>
        <rFont val="Scotia"/>
        <family val="2"/>
      </rPr>
      <t>Institutional</t>
    </r>
  </si>
  <si>
    <r>
      <rPr>
        <b/>
        <sz val="11"/>
        <color rgb="FF000000"/>
        <rFont val="Scotia"/>
        <family val="2"/>
      </rPr>
      <t>Total</t>
    </r>
  </si>
  <si>
    <r>
      <rPr>
        <b/>
        <sz val="11"/>
        <color rgb="FFFF0000"/>
        <rFont val="Scotia"/>
        <family val="2"/>
      </rPr>
      <t>Assets under management (</t>
    </r>
    <r>
      <rPr>
        <i/>
        <sz val="11"/>
        <color rgb="FFFF0000"/>
        <rFont val="Scotia"/>
        <family val="2"/>
      </rPr>
      <t>$ billions</t>
    </r>
    <r>
      <rPr>
        <b/>
        <sz val="11"/>
        <color rgb="FFFF0000"/>
        <rFont val="Scotia"/>
        <family val="2"/>
      </rPr>
      <t>)⁽⁵⁾</t>
    </r>
  </si>
  <si>
    <r>
      <rPr>
        <sz val="7"/>
        <color rgb="FF000000"/>
        <rFont val="Scotia"/>
        <family val="2"/>
      </rPr>
      <t>(1) Trading-related revenue consists of net interest income and non-interest income. Included are unrealized gains and losses on security positions held, realized gains and losses from the purchase and sale of securities, fees and commissions from securities borrowing and lending activities, and gains and losses on trading derivatives. Underwriting and advisory fees, which are shown separately in the consolidated statement of income, are excluded.</t>
    </r>
  </si>
  <si>
    <r>
      <rPr>
        <sz val="7"/>
        <color rgb="FF000000"/>
        <rFont val="Scotia"/>
        <family val="2"/>
      </rPr>
      <t xml:space="preserve">(2) Refer to non-GAAP measures on page 5 of the Q2 2024 Quarterly Report to Shareholders, available on http://www.sedarplus.ca for the description of the measure. </t>
    </r>
  </si>
  <si>
    <r>
      <rPr>
        <sz val="7"/>
        <color rgb="FF000000"/>
        <rFont val="Scotia"/>
        <family val="2"/>
      </rPr>
      <t>(3) Foreign exchange and Other includes trading-related revenues from foreign exchange, commodities and other trading activities of the Bank.</t>
    </r>
  </si>
  <si>
    <r>
      <rPr>
        <sz val="7"/>
        <color rgb="FF000000"/>
        <rFont val="Scotia"/>
        <family val="2"/>
      </rPr>
      <t>(4) Effective January 1, 2024, the Bank no longer claims the dividend received deduction on Canadian shares that are mark-to-market property. This resulted in a lower TEB gross up.</t>
    </r>
  </si>
  <si>
    <r>
      <rPr>
        <sz val="7"/>
        <color rgb="FF000000"/>
        <rFont val="Scotia"/>
        <family val="2"/>
      </rPr>
      <t>(5) Refer to page 55 of the Q2 2024 Quarterly Report to Shareholders, available on http://www.sedarplus.ca, for an explanation of the composition of the measure. Such explanation is incorporated by reference hereto.</t>
    </r>
  </si>
  <si>
    <r>
      <rPr>
        <b/>
        <sz val="14"/>
        <color rgb="FFFFFFFF"/>
        <rFont val="Scotia"/>
        <family val="2"/>
      </rPr>
      <t>Operating Expenses</t>
    </r>
  </si>
  <si>
    <r>
      <rPr>
        <b/>
        <sz val="11"/>
        <color rgb="FF000000"/>
        <rFont val="Scotia"/>
        <family val="2"/>
      </rPr>
      <t>Salaries and employee benefits</t>
    </r>
  </si>
  <si>
    <r>
      <rPr>
        <sz val="11"/>
        <color rgb="FF000000"/>
        <rFont val="Scotia"/>
        <family val="2"/>
      </rPr>
      <t>Salaries</t>
    </r>
  </si>
  <si>
    <r>
      <rPr>
        <sz val="11"/>
        <color rgb="FF000000"/>
        <rFont val="Scotia"/>
        <family val="2"/>
      </rPr>
      <t>Performance-based compensation</t>
    </r>
  </si>
  <si>
    <r>
      <rPr>
        <sz val="11"/>
        <color rgb="FF000000"/>
        <rFont val="Scotia"/>
        <family val="2"/>
      </rPr>
      <t>Share-based payment</t>
    </r>
  </si>
  <si>
    <r>
      <rPr>
        <sz val="11"/>
        <color rgb="FF000000"/>
        <rFont val="Scotia"/>
        <family val="2"/>
      </rPr>
      <t>Other employee benefits</t>
    </r>
  </si>
  <si>
    <r>
      <rPr>
        <b/>
        <sz val="11"/>
        <color rgb="FF000000"/>
        <rFont val="Scotia"/>
        <family val="2"/>
      </rPr>
      <t>Total salaries and employee benefits</t>
    </r>
  </si>
  <si>
    <r>
      <rPr>
        <b/>
        <sz val="11"/>
        <color rgb="FF000000"/>
        <rFont val="Scotia"/>
        <family val="2"/>
      </rPr>
      <t>Premises</t>
    </r>
  </si>
  <si>
    <r>
      <rPr>
        <sz val="11"/>
        <color rgb="FF000000"/>
        <rFont val="Scotia"/>
        <family val="2"/>
      </rPr>
      <t>Rent</t>
    </r>
  </si>
  <si>
    <r>
      <rPr>
        <sz val="11"/>
        <color rgb="FF000000"/>
        <rFont val="Scotia"/>
        <family val="2"/>
      </rPr>
      <t>Property taxes</t>
    </r>
  </si>
  <si>
    <r>
      <rPr>
        <sz val="11"/>
        <color rgb="FF000000"/>
        <rFont val="Scotia"/>
        <family val="2"/>
      </rPr>
      <t>Other premises costs</t>
    </r>
  </si>
  <si>
    <r>
      <rPr>
        <b/>
        <sz val="11"/>
        <color rgb="FF000000"/>
        <rFont val="Scotia"/>
        <family val="2"/>
      </rPr>
      <t>Total premises</t>
    </r>
  </si>
  <si>
    <r>
      <rPr>
        <b/>
        <sz val="11"/>
        <color rgb="FF000000"/>
        <rFont val="Scotia"/>
        <family val="2"/>
      </rPr>
      <t>Technology</t>
    </r>
  </si>
  <si>
    <r>
      <rPr>
        <b/>
        <sz val="11"/>
        <color rgb="FF000000"/>
        <rFont val="Scotia"/>
        <family val="2"/>
      </rPr>
      <t>Depreciation</t>
    </r>
  </si>
  <si>
    <r>
      <rPr>
        <b/>
        <sz val="11"/>
        <color rgb="FF000000"/>
        <rFont val="Scotia"/>
        <family val="2"/>
      </rPr>
      <t>Amortization</t>
    </r>
  </si>
  <si>
    <r>
      <rPr>
        <sz val="11"/>
        <color rgb="FF000000"/>
        <rFont val="Scotia"/>
        <family val="2"/>
      </rPr>
      <t>Amortization of software intangibles</t>
    </r>
  </si>
  <si>
    <r>
      <rPr>
        <sz val="11"/>
        <color rgb="FF000000"/>
        <rFont val="Scotia"/>
        <family val="2"/>
      </rPr>
      <t>Amortization of intangibles</t>
    </r>
  </si>
  <si>
    <r>
      <rPr>
        <b/>
        <sz val="11"/>
        <color rgb="FF000000"/>
        <rFont val="Scotia"/>
        <family val="2"/>
      </rPr>
      <t>Total amortization</t>
    </r>
  </si>
  <si>
    <r>
      <rPr>
        <b/>
        <sz val="11"/>
        <color rgb="FF000000"/>
        <rFont val="Scotia"/>
        <family val="2"/>
      </rPr>
      <t>Communications</t>
    </r>
  </si>
  <si>
    <r>
      <rPr>
        <b/>
        <sz val="11"/>
        <color rgb="FF000000"/>
        <rFont val="Scotia"/>
        <family val="2"/>
      </rPr>
      <t>Advertising and business development</t>
    </r>
  </si>
  <si>
    <r>
      <rPr>
        <b/>
        <sz val="11"/>
        <color rgb="FF000000"/>
        <rFont val="Scotia"/>
        <family val="2"/>
      </rPr>
      <t>Professional</t>
    </r>
  </si>
  <si>
    <r>
      <rPr>
        <b/>
        <sz val="11"/>
        <color rgb="FF000000"/>
        <rFont val="Scotia"/>
        <family val="2"/>
      </rPr>
      <t>Business and capital taxes</t>
    </r>
  </si>
  <si>
    <r>
      <rPr>
        <sz val="11"/>
        <color rgb="FF000000"/>
        <rFont val="Scotia"/>
        <family val="2"/>
      </rPr>
      <t>Business taxes</t>
    </r>
  </si>
  <si>
    <r>
      <rPr>
        <sz val="11"/>
        <color rgb="FF000000"/>
        <rFont val="Scotia"/>
        <family val="2"/>
      </rPr>
      <t>Capital taxes</t>
    </r>
  </si>
  <si>
    <r>
      <rPr>
        <b/>
        <sz val="11"/>
        <color rgb="FF000000"/>
        <rFont val="Scotia"/>
        <family val="2"/>
      </rPr>
      <t>Total business and capital taxes</t>
    </r>
  </si>
  <si>
    <r>
      <rPr>
        <b/>
        <sz val="11"/>
        <color rgb="FF000000"/>
        <rFont val="Scotia"/>
        <family val="2"/>
      </rPr>
      <t>Other</t>
    </r>
  </si>
  <si>
    <r>
      <rPr>
        <b/>
        <sz val="11"/>
        <color rgb="FF000000"/>
        <rFont val="Scotia"/>
        <family val="2"/>
      </rPr>
      <t>Total operating expenses</t>
    </r>
  </si>
  <si>
    <r>
      <rPr>
        <sz val="11"/>
        <color rgb="FF000000"/>
        <rFont val="Scotia"/>
        <family val="2"/>
      </rPr>
      <t>Restructuring charge and severance provisions⁽²⁾</t>
    </r>
  </si>
  <si>
    <r>
      <rPr>
        <sz val="11"/>
        <color rgb="FF000000"/>
        <rFont val="Scotia"/>
        <family val="2"/>
      </rPr>
      <t>Consolidation of real estate and contract termination costs⁽³⁾</t>
    </r>
  </si>
  <si>
    <r>
      <rPr>
        <sz val="11"/>
        <color rgb="FF000000"/>
        <rFont val="Scotia"/>
        <family val="2"/>
      </rPr>
      <t>Impairment of non-financial assets⁽³⁾</t>
    </r>
  </si>
  <si>
    <r>
      <rPr>
        <sz val="11"/>
        <color rgb="FF000000"/>
        <rFont val="Scotia"/>
        <family val="2"/>
      </rPr>
      <t>Amortization of acquisition-related intangible assets⁽⁴⁾</t>
    </r>
  </si>
  <si>
    <r>
      <rPr>
        <sz val="11"/>
        <color rgb="FF000000"/>
        <rFont val="Scotia"/>
        <family val="2"/>
      </rPr>
      <t>Support costs of the Scene+ loyalty program⁽⁵⁾</t>
    </r>
  </si>
  <si>
    <r>
      <rPr>
        <b/>
        <sz val="11"/>
        <color rgb="FF000000"/>
        <rFont val="Scotia"/>
        <family val="2"/>
      </rPr>
      <t>Total adjusting items</t>
    </r>
  </si>
  <si>
    <r>
      <rPr>
        <b/>
        <sz val="11"/>
        <color rgb="FF000000"/>
        <rFont val="Scotia"/>
        <family val="2"/>
      </rPr>
      <t>Adjusted operating expenses⁽¹⁾</t>
    </r>
  </si>
  <si>
    <r>
      <rPr>
        <sz val="9"/>
        <color rgb="FF000000"/>
        <rFont val="Scotia"/>
        <family val="2"/>
      </rPr>
      <t>(1) Refer to non-GAAP Measures on Notes Pages 1-2 of the Supplementary Financial Information Report for the description of the adjusting items. Refer to Appendix 3 of the Supplementary Financial Information Report for reconciliation.</t>
    </r>
  </si>
  <si>
    <r>
      <rPr>
        <sz val="9"/>
        <color rgb="FF000000"/>
        <rFont val="Scotia"/>
        <family val="2"/>
      </rPr>
      <t>(2) Recorded in Salaries and employee benefits and Other - Non-interest expenses.</t>
    </r>
  </si>
  <si>
    <r>
      <rPr>
        <sz val="9"/>
        <color rgb="FF000000"/>
        <rFont val="Scotia"/>
        <family val="2"/>
      </rPr>
      <t>(3) Recorded in Depreciation and amortization and Other - Non-interest expenses.</t>
    </r>
  </si>
  <si>
    <r>
      <rPr>
        <sz val="9"/>
        <color rgb="FF000000"/>
        <rFont val="Scotia"/>
        <family val="2"/>
      </rPr>
      <t>(4) Recorded in Depreciation and Amortization.</t>
    </r>
  </si>
  <si>
    <r>
      <rPr>
        <sz val="9"/>
        <color rgb="FF000000"/>
        <rFont val="Scotia"/>
        <family val="2"/>
      </rPr>
      <t>(5) Recorded in Other - Non-interest expenses</t>
    </r>
  </si>
  <si>
    <r>
      <rPr>
        <b/>
        <sz val="14"/>
        <color rgb="FFFFFFFF"/>
        <rFont val="Scotia"/>
        <family val="2"/>
      </rPr>
      <t>Consolidated Statement of Financial Position  — Assets  (Spot Balances)</t>
    </r>
  </si>
  <si>
    <r>
      <rPr>
        <i/>
        <sz val="11"/>
        <color rgb="FFFF0000"/>
        <rFont val="Scotia"/>
        <family val="2"/>
      </rPr>
      <t>($ millions)</t>
    </r>
  </si>
  <si>
    <r>
      <rPr>
        <b/>
        <sz val="11"/>
        <color rgb="FFFF0000"/>
        <rFont val="Scotia"/>
        <family val="2"/>
      </rPr>
      <t>Assets</t>
    </r>
  </si>
  <si>
    <r>
      <rPr>
        <b/>
        <sz val="11"/>
        <color rgb="FF000000"/>
        <rFont val="Scotia"/>
        <family val="2"/>
      </rPr>
      <t>Cash and deposits with financial institutions</t>
    </r>
  </si>
  <si>
    <r>
      <rPr>
        <b/>
        <sz val="11"/>
        <color rgb="FF000000"/>
        <rFont val="Scotia"/>
        <family val="2"/>
      </rPr>
      <t>Precious metals</t>
    </r>
  </si>
  <si>
    <r>
      <rPr>
        <b/>
        <sz val="11"/>
        <color rgb="FF000000"/>
        <rFont val="Scotia"/>
        <family val="2"/>
      </rPr>
      <t>Trading assets</t>
    </r>
  </si>
  <si>
    <r>
      <rPr>
        <sz val="11"/>
        <color rgb="FF000000"/>
        <rFont val="Scotia"/>
        <family val="2"/>
      </rPr>
      <t>Other</t>
    </r>
  </si>
  <si>
    <r>
      <rPr>
        <sz val="11"/>
        <color rgb="FF000000"/>
        <rFont val="Scotia"/>
        <family val="2"/>
      </rPr>
      <t>Total trading assets</t>
    </r>
  </si>
  <si>
    <r>
      <rPr>
        <b/>
        <sz val="11"/>
        <color rgb="FF000000"/>
        <rFont val="Scotia"/>
        <family val="2"/>
      </rPr>
      <t>Securities purchased under resale agreements and securities borrowed</t>
    </r>
  </si>
  <si>
    <r>
      <rPr>
        <b/>
        <sz val="11"/>
        <color rgb="FF000000"/>
        <rFont val="Scotia"/>
        <family val="2"/>
      </rPr>
      <t>Derivative financial instruments</t>
    </r>
  </si>
  <si>
    <r>
      <rPr>
        <b/>
        <sz val="11"/>
        <color rgb="FF000000"/>
        <rFont val="Scotia"/>
        <family val="2"/>
      </rPr>
      <t>Investment securities</t>
    </r>
  </si>
  <si>
    <r>
      <rPr>
        <b/>
        <sz val="11"/>
        <color rgb="FF000000"/>
        <rFont val="Scotia"/>
        <family val="2"/>
      </rPr>
      <t>Loans to customers</t>
    </r>
  </si>
  <si>
    <r>
      <rPr>
        <sz val="11"/>
        <color rgb="FF000000"/>
        <rFont val="Scotia"/>
        <family val="2"/>
      </rPr>
      <t>Personal loans</t>
    </r>
  </si>
  <si>
    <r>
      <rPr>
        <sz val="11"/>
        <color rgb="FF000000"/>
        <rFont val="Scotia"/>
        <family val="2"/>
      </rPr>
      <t>Business and government</t>
    </r>
  </si>
  <si>
    <r>
      <rPr>
        <sz val="11"/>
        <color rgb="FF000000"/>
        <rFont val="Scotia"/>
        <family val="2"/>
      </rPr>
      <t>Sub-total</t>
    </r>
  </si>
  <si>
    <r>
      <rPr>
        <sz val="11"/>
        <color rgb="FF000000"/>
        <rFont val="Scotia"/>
        <family val="2"/>
      </rPr>
      <t>Allowance for credit losses</t>
    </r>
  </si>
  <si>
    <r>
      <rPr>
        <sz val="11"/>
        <color rgb="FF000000"/>
        <rFont val="Scotia"/>
        <family val="2"/>
      </rPr>
      <t>Total net loans</t>
    </r>
  </si>
  <si>
    <r>
      <rPr>
        <sz val="11"/>
        <color rgb="FF000000"/>
        <rFont val="Scotia"/>
        <family val="2"/>
      </rPr>
      <t>Customers' liability under acceptances, net of allowance</t>
    </r>
  </si>
  <si>
    <r>
      <rPr>
        <sz val="11"/>
        <color rgb="FF000000"/>
        <rFont val="Scotia"/>
        <family val="2"/>
      </rPr>
      <t>Current tax assets</t>
    </r>
  </si>
  <si>
    <r>
      <rPr>
        <sz val="11"/>
        <color rgb="FF000000"/>
        <rFont val="Scotia"/>
        <family val="2"/>
      </rPr>
      <t>Investment property</t>
    </r>
  </si>
  <si>
    <r>
      <rPr>
        <sz val="11"/>
        <color rgb="FF000000"/>
        <rFont val="Scotia"/>
        <family val="2"/>
      </rPr>
      <t>Land, buildings and equipment</t>
    </r>
  </si>
  <si>
    <r>
      <rPr>
        <sz val="11"/>
        <color rgb="FF000000"/>
        <rFont val="Scotia"/>
        <family val="2"/>
      </rPr>
      <t>Investments in associates</t>
    </r>
  </si>
  <si>
    <r>
      <rPr>
        <sz val="11"/>
        <color rgb="FF000000"/>
        <rFont val="Scotia"/>
        <family val="2"/>
      </rPr>
      <t>Goodwill and other intangible assets</t>
    </r>
  </si>
  <si>
    <r>
      <rPr>
        <sz val="11"/>
        <color rgb="FF000000"/>
        <rFont val="Scotia"/>
        <family val="2"/>
      </rPr>
      <t>Deferred tax assets</t>
    </r>
  </si>
  <si>
    <r>
      <rPr>
        <sz val="11"/>
        <color rgb="FF000000"/>
        <rFont val="Scotia"/>
        <family val="2"/>
      </rPr>
      <t>Total other assets</t>
    </r>
  </si>
  <si>
    <r>
      <rPr>
        <b/>
        <sz val="11"/>
        <color rgb="FF000000"/>
        <rFont val="Scotia"/>
        <family val="2"/>
      </rPr>
      <t>Total Assets</t>
    </r>
  </si>
  <si>
    <r>
      <rPr>
        <b/>
        <sz val="14"/>
        <color rgb="FFFFFFFF"/>
        <rFont val="Scotia"/>
        <family val="2"/>
      </rPr>
      <t>Consolidated Statement of Financial Position  — Liabilities and Equity (Spot Balances)</t>
    </r>
  </si>
  <si>
    <r>
      <rPr>
        <b/>
        <sz val="11"/>
        <color rgb="FFFF0000"/>
        <rFont val="Scotia"/>
        <family val="2"/>
      </rPr>
      <t>Liabilities</t>
    </r>
  </si>
  <si>
    <r>
      <rPr>
        <sz val="11"/>
        <color rgb="FF000000"/>
        <rFont val="Scotia"/>
        <family val="2"/>
      </rPr>
      <t>Financial institutions</t>
    </r>
  </si>
  <si>
    <r>
      <rPr>
        <sz val="11"/>
        <color rgb="FF000000"/>
        <rFont val="Scotia"/>
        <family val="2"/>
      </rPr>
      <t>Total deposits</t>
    </r>
  </si>
  <si>
    <r>
      <rPr>
        <sz val="11"/>
        <color rgb="FF000000"/>
        <rFont val="Scotia"/>
        <family val="2"/>
      </rPr>
      <t>Financial instruments designated at fair value through profit or loss</t>
    </r>
  </si>
  <si>
    <r>
      <rPr>
        <sz val="11"/>
        <color rgb="FF000000"/>
        <rFont val="Scotia"/>
        <family val="2"/>
      </rPr>
      <t>Acceptances</t>
    </r>
  </si>
  <si>
    <r>
      <rPr>
        <sz val="11"/>
        <color rgb="FF000000"/>
        <rFont val="Scotia"/>
        <family val="2"/>
      </rPr>
      <t>Obligations related to securities sold short</t>
    </r>
  </si>
  <si>
    <r>
      <rPr>
        <sz val="11"/>
        <color rgb="FF000000"/>
        <rFont val="Scotia"/>
        <family val="2"/>
      </rPr>
      <t>Derivative financial instruments</t>
    </r>
  </si>
  <si>
    <r>
      <rPr>
        <sz val="11"/>
        <color rgb="FF000000"/>
        <rFont val="Scotia"/>
        <family val="2"/>
      </rPr>
      <t>Obligations related to securities sold under repurchase agreements and securities lent</t>
    </r>
  </si>
  <si>
    <r>
      <rPr>
        <sz val="11"/>
        <color rgb="FF000000"/>
        <rFont val="Scotia"/>
        <family val="2"/>
      </rPr>
      <t>Current tax liabilities</t>
    </r>
  </si>
  <si>
    <r>
      <rPr>
        <sz val="11"/>
        <color rgb="FF000000"/>
        <rFont val="Scotia"/>
        <family val="2"/>
      </rPr>
      <t>Subordinated debentures</t>
    </r>
  </si>
  <si>
    <r>
      <rPr>
        <sz val="11"/>
        <color rgb="FF000000"/>
        <rFont val="Scotia"/>
        <family val="2"/>
      </rPr>
      <t>Provisions for off-balance sheet credit risks and other</t>
    </r>
  </si>
  <si>
    <r>
      <rPr>
        <sz val="11"/>
        <color rgb="FF000000"/>
        <rFont val="Scotia"/>
        <family val="2"/>
      </rPr>
      <t>Deferred tax liabilities</t>
    </r>
  </si>
  <si>
    <r>
      <rPr>
        <sz val="11"/>
        <color rgb="FF000000"/>
        <rFont val="Scotia"/>
        <family val="2"/>
      </rPr>
      <t>Total other liabilities</t>
    </r>
  </si>
  <si>
    <r>
      <rPr>
        <b/>
        <sz val="11"/>
        <color rgb="FF000000"/>
        <rFont val="Scotia"/>
        <family val="2"/>
      </rPr>
      <t>Total Liabilities</t>
    </r>
  </si>
  <si>
    <r>
      <rPr>
        <b/>
        <sz val="11"/>
        <color rgb="FFFF0000"/>
        <rFont val="Scotia"/>
        <family val="2"/>
      </rPr>
      <t>Equity</t>
    </r>
  </si>
  <si>
    <r>
      <rPr>
        <b/>
        <sz val="11"/>
        <color rgb="FF000000"/>
        <rFont val="Scotia"/>
        <family val="2"/>
      </rPr>
      <t>Common equity</t>
    </r>
  </si>
  <si>
    <r>
      <rPr>
        <sz val="11"/>
        <color rgb="FF000000"/>
        <rFont val="Scotia"/>
        <family val="2"/>
      </rPr>
      <t>Common shares</t>
    </r>
  </si>
  <si>
    <r>
      <rPr>
        <sz val="11"/>
        <color rgb="FF000000"/>
        <rFont val="Scotia"/>
        <family val="2"/>
      </rPr>
      <t>Retained earnings</t>
    </r>
  </si>
  <si>
    <r>
      <rPr>
        <sz val="11"/>
        <color rgb="FF000000"/>
        <rFont val="Scotia"/>
        <family val="2"/>
      </rPr>
      <t>Accumulated other comprehensive income</t>
    </r>
  </si>
  <si>
    <r>
      <rPr>
        <sz val="11"/>
        <color rgb="FF000000"/>
        <rFont val="Scotia"/>
        <family val="2"/>
      </rPr>
      <t>Other reserves</t>
    </r>
  </si>
  <si>
    <r>
      <rPr>
        <sz val="11"/>
        <color rgb="FF000000"/>
        <rFont val="Scotia"/>
        <family val="2"/>
      </rPr>
      <t>Total common equity</t>
    </r>
  </si>
  <si>
    <r>
      <rPr>
        <sz val="11"/>
        <color rgb="FF000000"/>
        <rFont val="Scotia"/>
        <family val="2"/>
      </rPr>
      <t xml:space="preserve">Preferred shares and other equity instruments </t>
    </r>
  </si>
  <si>
    <r>
      <rPr>
        <sz val="11"/>
        <color rgb="FF000000"/>
        <rFont val="Scotia"/>
        <family val="2"/>
      </rPr>
      <t>Total equity attributable to equity holders of the Bank</t>
    </r>
  </si>
  <si>
    <r>
      <rPr>
        <sz val="11"/>
        <color rgb="FF000000"/>
        <rFont val="Scotia"/>
        <family val="2"/>
      </rPr>
      <t>Non-controlling interests in subsidiaries</t>
    </r>
  </si>
  <si>
    <r>
      <rPr>
        <b/>
        <sz val="11"/>
        <color rgb="FF000000"/>
        <rFont val="Scotia"/>
        <family val="2"/>
      </rPr>
      <t>Total Equity</t>
    </r>
  </si>
  <si>
    <r>
      <rPr>
        <b/>
        <sz val="11"/>
        <color rgb="FF000000"/>
        <rFont val="Scotia"/>
        <family val="2"/>
      </rPr>
      <t>Total Liabilities and Equity</t>
    </r>
  </si>
  <si>
    <r>
      <rPr>
        <b/>
        <sz val="14"/>
        <color rgb="FFFFFFFF"/>
        <rFont val="Scotia"/>
        <family val="2"/>
      </rPr>
      <t>Average Balance Sheet</t>
    </r>
  </si>
  <si>
    <r>
      <rPr>
        <sz val="11"/>
        <color rgb="FF000000"/>
        <rFont val="Scotia"/>
        <family val="2"/>
      </rPr>
      <t>Deposits with financial institutions</t>
    </r>
  </si>
  <si>
    <r>
      <rPr>
        <sz val="11"/>
        <color rgb="FF000000"/>
        <rFont val="Scotia"/>
        <family val="2"/>
      </rPr>
      <t xml:space="preserve">Trading assets </t>
    </r>
  </si>
  <si>
    <r>
      <rPr>
        <sz val="11"/>
        <color rgb="FF000000"/>
        <rFont val="Scotia"/>
        <family val="2"/>
      </rPr>
      <t>- Securities</t>
    </r>
  </si>
  <si>
    <r>
      <rPr>
        <sz val="11"/>
        <color rgb="FF000000"/>
        <rFont val="Scotia"/>
        <family val="2"/>
      </rPr>
      <t>- Loans</t>
    </r>
  </si>
  <si>
    <r>
      <rPr>
        <sz val="11"/>
        <color rgb="FF000000"/>
        <rFont val="Scotia"/>
        <family val="2"/>
      </rPr>
      <t>Securities purchased under resale agreements and securities borrowed</t>
    </r>
  </si>
  <si>
    <r>
      <rPr>
        <sz val="11"/>
        <color rgb="FF000000"/>
        <rFont val="Scotia"/>
        <family val="2"/>
      </rPr>
      <t>Investment securities including investments in associates</t>
    </r>
  </si>
  <si>
    <r>
      <rPr>
        <sz val="11"/>
        <color rgb="FF000000"/>
        <rFont val="Scotia"/>
        <family val="2"/>
      </rPr>
      <t>Loans to customers</t>
    </r>
  </si>
  <si>
    <r>
      <rPr>
        <sz val="11"/>
        <color rgb="FF000000"/>
        <rFont val="Scotia"/>
        <family val="2"/>
      </rPr>
      <t>- Residential mortgages</t>
    </r>
  </si>
  <si>
    <r>
      <rPr>
        <sz val="11"/>
        <color rgb="FF000000"/>
        <rFont val="Scotia"/>
        <family val="2"/>
      </rPr>
      <t>- Personal loans</t>
    </r>
  </si>
  <si>
    <r>
      <rPr>
        <sz val="11"/>
        <color rgb="FF000000"/>
        <rFont val="Scotia"/>
        <family val="2"/>
      </rPr>
      <t>- Credit cards</t>
    </r>
  </si>
  <si>
    <r>
      <rPr>
        <sz val="11"/>
        <color rgb="FF000000"/>
        <rFont val="Scotia"/>
        <family val="2"/>
      </rPr>
      <t>- Business and government</t>
    </r>
  </si>
  <si>
    <r>
      <rPr>
        <sz val="11"/>
        <color rgb="FF000000"/>
        <rFont val="Scotia"/>
        <family val="2"/>
      </rPr>
      <t>- Sub-total</t>
    </r>
  </si>
  <si>
    <r>
      <rPr>
        <sz val="11"/>
        <color rgb="FF000000"/>
        <rFont val="Scotia"/>
        <family val="2"/>
      </rPr>
      <t>- Allowance for credit losses</t>
    </r>
  </si>
  <si>
    <r>
      <rPr>
        <sz val="11"/>
        <color rgb="FF000000"/>
        <rFont val="Scotia"/>
        <family val="2"/>
      </rPr>
      <t>Total loans to customers</t>
    </r>
  </si>
  <si>
    <r>
      <rPr>
        <sz val="11"/>
        <color rgb="FF000000"/>
        <rFont val="Scotia"/>
        <family val="2"/>
      </rPr>
      <t>Customer's liability under acceptances</t>
    </r>
  </si>
  <si>
    <r>
      <rPr>
        <sz val="11"/>
        <color rgb="FF000000"/>
        <rFont val="Scotia"/>
        <family val="2"/>
      </rPr>
      <t>Total earning assets⁽¹⁾</t>
    </r>
  </si>
  <si>
    <r>
      <rPr>
        <sz val="11"/>
        <color rgb="FF000000"/>
        <rFont val="Scotia"/>
        <family val="2"/>
      </rPr>
      <t>Deposits from customers</t>
    </r>
  </si>
  <si>
    <r>
      <rPr>
        <sz val="11"/>
        <color rgb="FF000000"/>
        <rFont val="Scotia"/>
        <family val="2"/>
      </rPr>
      <t>Deposits from banks</t>
    </r>
  </si>
  <si>
    <r>
      <rPr>
        <sz val="11"/>
        <color rgb="FF000000"/>
        <rFont val="Scotia"/>
        <family val="2"/>
      </rPr>
      <t>Securities sold short</t>
    </r>
  </si>
  <si>
    <r>
      <rPr>
        <sz val="11"/>
        <color rgb="FF000000"/>
        <rFont val="Scotia"/>
        <family val="2"/>
      </rPr>
      <t>Obligations related to securities sold under repurchase</t>
    </r>
  </si>
  <si>
    <r>
      <rPr>
        <sz val="11"/>
        <color rgb="FF000000"/>
        <rFont val="Scotia"/>
        <family val="2"/>
      </rPr>
      <t>Agreements and securities lent</t>
    </r>
  </si>
  <si>
    <r>
      <rPr>
        <sz val="11"/>
        <color rgb="FF000000"/>
        <rFont val="Scotia"/>
        <family val="2"/>
      </rPr>
      <t>Shareholders' equity</t>
    </r>
  </si>
  <si>
    <r>
      <rPr>
        <sz val="11"/>
        <color rgb="FF000000"/>
        <rFont val="Scotia"/>
        <family val="2"/>
      </rPr>
      <t>- Common shares, retained earnings, accumulated other</t>
    </r>
  </si>
  <si>
    <r>
      <rPr>
        <sz val="11"/>
        <color rgb="FF000000"/>
        <rFont val="Scotia"/>
        <family val="2"/>
      </rPr>
      <t xml:space="preserve">   Comprehensive income and other reserves</t>
    </r>
  </si>
  <si>
    <r>
      <rPr>
        <sz val="11"/>
        <color rgb="FF000000"/>
        <rFont val="Scotia"/>
        <family val="2"/>
      </rPr>
      <t>- Preferred shares</t>
    </r>
  </si>
  <si>
    <r>
      <rPr>
        <sz val="11"/>
        <color rgb="FF000000"/>
        <rFont val="Scotia"/>
        <family val="2"/>
      </rPr>
      <t>- Non-controlling interests in subsidiaries</t>
    </r>
  </si>
  <si>
    <r>
      <rPr>
        <sz val="11"/>
        <color rgb="FF000000"/>
        <rFont val="Scotia"/>
        <family val="2"/>
      </rPr>
      <t>- Total shareholders' equity</t>
    </r>
  </si>
  <si>
    <r>
      <rPr>
        <b/>
        <sz val="11"/>
        <color rgb="FF000000"/>
        <rFont val="Scotia"/>
        <family val="2"/>
      </rPr>
      <t>Total liabilities and shareholders' equity</t>
    </r>
  </si>
  <si>
    <r>
      <rPr>
        <sz val="9"/>
        <color rgb="FF000000"/>
        <rFont val="Scotia"/>
        <family val="2"/>
      </rPr>
      <t>(1) Refer to non-GAAP measures on page 5 of the Q2 2024 Quarterly Report to Shareholders, available on http://www.sedarplus.ca for the description of the measure. Refer to Appendix 3 of the Supplementary Financial Information Report for reconciliation.</t>
    </r>
  </si>
  <si>
    <r>
      <rPr>
        <b/>
        <sz val="14"/>
        <color rgb="FFFFFFFF"/>
        <rFont val="Scotia"/>
        <family val="2"/>
      </rPr>
      <t>Consolidated Statement of Changes in Equity</t>
    </r>
  </si>
  <si>
    <r>
      <rPr>
        <b/>
        <sz val="11"/>
        <color rgb="FF000000"/>
        <rFont val="Scotia"/>
        <family val="2"/>
      </rPr>
      <t>Common Shares</t>
    </r>
  </si>
  <si>
    <r>
      <rPr>
        <sz val="11"/>
        <color rgb="FF000000"/>
        <rFont val="Scotia"/>
        <family val="2"/>
      </rPr>
      <t xml:space="preserve">Balance at beginning of period </t>
    </r>
  </si>
  <si>
    <r>
      <rPr>
        <sz val="11"/>
        <color rgb="FF000000"/>
        <rFont val="Scotia"/>
        <family val="2"/>
      </rPr>
      <t>Share issuance, net of repurchase/redemptions</t>
    </r>
  </si>
  <si>
    <r>
      <rPr>
        <b/>
        <sz val="11"/>
        <color rgb="FF000000"/>
        <rFont val="Scotia"/>
        <family val="2"/>
      </rPr>
      <t>Balance at end of period</t>
    </r>
  </si>
  <si>
    <r>
      <rPr>
        <b/>
        <sz val="11"/>
        <color rgb="FF000000"/>
        <rFont val="Scotia"/>
        <family val="2"/>
      </rPr>
      <t>Retained Earnings</t>
    </r>
  </si>
  <si>
    <r>
      <rPr>
        <sz val="11"/>
        <color rgb="FF000000"/>
        <rFont val="Scotia"/>
        <family val="2"/>
      </rPr>
      <t>Balance at beginning of period</t>
    </r>
  </si>
  <si>
    <r>
      <rPr>
        <sz val="11"/>
        <color rgb="FF000000"/>
        <rFont val="Scotia"/>
        <family val="2"/>
      </rPr>
      <t>Cumulative impact of adopting IFRS 17, net of tax</t>
    </r>
  </si>
  <si>
    <r>
      <rPr>
        <sz val="11"/>
        <color rgb="FF000000"/>
        <rFont val="Scotia"/>
        <family val="2"/>
      </rPr>
      <t>Restated balance as at November 1, 2022</t>
    </r>
  </si>
  <si>
    <r>
      <rPr>
        <sz val="11"/>
        <color rgb="FF000000"/>
        <rFont val="Scotia"/>
        <family val="2"/>
      </rPr>
      <t xml:space="preserve">Net income attributable to common shareholders of the Bank </t>
    </r>
  </si>
  <si>
    <r>
      <rPr>
        <sz val="11"/>
        <color rgb="FF000000"/>
        <rFont val="Scotia"/>
        <family val="2"/>
      </rPr>
      <t>Dividends paid to common shareholders of the Bank</t>
    </r>
  </si>
  <si>
    <r>
      <rPr>
        <sz val="11"/>
        <color rgb="FF000000"/>
        <rFont val="Scotia"/>
        <family val="2"/>
      </rPr>
      <t>Shares repurchased/redeemed</t>
    </r>
  </si>
  <si>
    <r>
      <rPr>
        <sz val="11"/>
        <color rgb="FF000000"/>
        <rFont val="Scotia"/>
        <family val="2"/>
      </rPr>
      <t xml:space="preserve">Other </t>
    </r>
  </si>
  <si>
    <r>
      <rPr>
        <b/>
        <sz val="11"/>
        <color rgb="FF000000"/>
        <rFont val="Scotia"/>
        <family val="2"/>
      </rPr>
      <t>Accumulated Other Comprehensive Income (Loss)</t>
    </r>
  </si>
  <si>
    <r>
      <rPr>
        <sz val="11"/>
        <color rgb="FF000000"/>
        <rFont val="Scotia"/>
        <family val="2"/>
      </rPr>
      <t>Other comprehensive income, net of income tax</t>
    </r>
  </si>
  <si>
    <r>
      <rPr>
        <sz val="11"/>
        <color rgb="FF000000"/>
        <rFont val="Scotia"/>
        <family val="2"/>
      </rPr>
      <t>Foreign currency translation</t>
    </r>
  </si>
  <si>
    <r>
      <rPr>
        <sz val="11"/>
        <color rgb="FF000000"/>
        <rFont val="Scotia"/>
        <family val="2"/>
      </rPr>
      <t>Debt instruments at fair value through other comprehensive income</t>
    </r>
  </si>
  <si>
    <r>
      <rPr>
        <sz val="11"/>
        <color rgb="FF000000"/>
        <rFont val="Scotia"/>
        <family val="2"/>
      </rPr>
      <t>Equity instruments at fair value through other comprehensive income</t>
    </r>
  </si>
  <si>
    <r>
      <rPr>
        <sz val="11"/>
        <color rgb="FF000000"/>
        <rFont val="Scotia"/>
        <family val="2"/>
      </rPr>
      <t>Cash flow hedges</t>
    </r>
  </si>
  <si>
    <r>
      <rPr>
        <b/>
        <sz val="11"/>
        <color rgb="FF000000"/>
        <rFont val="Scotia"/>
        <family val="2"/>
      </rPr>
      <t>Other Reserves</t>
    </r>
  </si>
  <si>
    <r>
      <rPr>
        <sz val="11"/>
        <color rgb="FF000000"/>
        <rFont val="Scotia"/>
        <family val="2"/>
      </rPr>
      <t>Share-based payments</t>
    </r>
  </si>
  <si>
    <r>
      <rPr>
        <sz val="11"/>
        <color rgb="FF000000"/>
        <rFont val="Scotia"/>
        <family val="2"/>
      </rPr>
      <t>Shares issued</t>
    </r>
  </si>
  <si>
    <r>
      <rPr>
        <b/>
        <sz val="11"/>
        <color rgb="FF000000"/>
        <rFont val="Scotia"/>
        <family val="2"/>
      </rPr>
      <t>Total Common Equity at End of Period</t>
    </r>
  </si>
  <si>
    <r>
      <rPr>
        <b/>
        <sz val="11"/>
        <color rgb="FF000000"/>
        <rFont val="Scotia"/>
        <family val="2"/>
      </rPr>
      <t>Composition of Accumulated Other Comprehensive Income (Loss)</t>
    </r>
  </si>
  <si>
    <r>
      <rPr>
        <b/>
        <sz val="14"/>
        <color rgb="FFFFFFFF"/>
        <rFont val="Scotia"/>
        <family val="2"/>
      </rPr>
      <t xml:space="preserve">Consolidated Statement of Changes in Equity </t>
    </r>
    <r>
      <rPr>
        <sz val="14"/>
        <color rgb="FFFFFFFF"/>
        <rFont val="Scotia"/>
        <family val="2"/>
      </rPr>
      <t>(Continued)</t>
    </r>
  </si>
  <si>
    <r>
      <rPr>
        <b/>
        <sz val="11"/>
        <color rgb="FF000000"/>
        <rFont val="Scotia"/>
        <family val="2"/>
      </rPr>
      <t>Preferred Shares and other Equity Instruments</t>
    </r>
  </si>
  <si>
    <r>
      <rPr>
        <sz val="11"/>
        <color rgb="FF000000"/>
        <rFont val="Scotia"/>
        <family val="2"/>
      </rPr>
      <t>Issued</t>
    </r>
  </si>
  <si>
    <r>
      <rPr>
        <sz val="11"/>
        <color rgb="FF000000"/>
        <rFont val="Scotia"/>
        <family val="2"/>
      </rPr>
      <t>Repurchased/redeemed</t>
    </r>
  </si>
  <si>
    <r>
      <rPr>
        <sz val="11"/>
        <color rgb="FF000000"/>
        <rFont val="Scotia"/>
        <family val="2"/>
      </rPr>
      <t xml:space="preserve">Net income attributable to preferred shareholders and other equity instrument holders of the Bank </t>
    </r>
  </si>
  <si>
    <r>
      <rPr>
        <sz val="11"/>
        <color rgb="FF000000"/>
        <rFont val="Scotia"/>
        <family val="2"/>
      </rPr>
      <t>Dividends paid to preferred shareholders and other equity instrument holders of the Bank</t>
    </r>
  </si>
  <si>
    <r>
      <rPr>
        <b/>
        <sz val="11"/>
        <color rgb="FF000000"/>
        <rFont val="Scotia"/>
        <family val="2"/>
      </rPr>
      <t>Non-Controlling Interests: Non-Controlling Interests in Subsidiaries</t>
    </r>
  </si>
  <si>
    <r>
      <rPr>
        <sz val="11"/>
        <color rgb="FF000000"/>
        <rFont val="Scotia"/>
        <family val="2"/>
      </rPr>
      <t>Net income attributable to non-controlling interests in subsidiaries</t>
    </r>
  </si>
  <si>
    <r>
      <rPr>
        <sz val="11"/>
        <color rgb="FF000000"/>
        <rFont val="Scotia"/>
        <family val="2"/>
      </rPr>
      <t>Distributions to non-controlling interests</t>
    </r>
  </si>
  <si>
    <r>
      <rPr>
        <b/>
        <sz val="11"/>
        <color rgb="FF000000"/>
        <rFont val="Scotia"/>
        <family val="2"/>
      </rPr>
      <t>Total Equity at End of Period</t>
    </r>
  </si>
  <si>
    <r>
      <rPr>
        <b/>
        <sz val="14"/>
        <color rgb="FFFFFFFF"/>
        <rFont val="Scotia"/>
        <family val="2"/>
      </rPr>
      <t>Loans and Acceptances by Type of Borrower</t>
    </r>
  </si>
  <si>
    <r>
      <rPr>
        <i/>
        <sz val="11"/>
        <color rgb="FFFF0000"/>
        <rFont val="Scotia"/>
        <family val="2"/>
      </rPr>
      <t xml:space="preserve">($ billions) </t>
    </r>
  </si>
  <si>
    <r>
      <rPr>
        <b/>
        <sz val="11"/>
        <color rgb="FF000000"/>
        <rFont val="Scotia"/>
        <family val="2"/>
      </rPr>
      <t>April 30, 2024</t>
    </r>
  </si>
  <si>
    <t>January 31, 2024</t>
  </si>
  <si>
    <t>October 31, 2023</t>
  </si>
  <si>
    <t>July 31, 2023</t>
  </si>
  <si>
    <t>April 30, 2023</t>
  </si>
  <si>
    <r>
      <rPr>
        <b/>
        <sz val="11"/>
        <color rgb="FF000000"/>
        <rFont val="Scotia"/>
        <family val="2"/>
      </rPr>
      <t>Balance</t>
    </r>
  </si>
  <si>
    <t>% of Total</t>
  </si>
  <si>
    <r>
      <rPr>
        <sz val="11"/>
        <color rgb="FF000000"/>
        <rFont val="Scotia"/>
        <family val="2"/>
      </rPr>
      <t>Balance</t>
    </r>
  </si>
  <si>
    <r>
      <rPr>
        <b/>
        <sz val="11"/>
        <color rgb="FF000000"/>
        <rFont val="Scotia"/>
        <family val="2"/>
      </rPr>
      <t>Personal</t>
    </r>
  </si>
  <si>
    <r>
      <rPr>
        <sz val="11"/>
        <color rgb="FF000000"/>
        <rFont val="Scotia"/>
        <family val="2"/>
      </rPr>
      <t>Financial services</t>
    </r>
  </si>
  <si>
    <r>
      <rPr>
        <sz val="11"/>
        <color rgb="FF000000"/>
        <rFont val="Scotia"/>
        <family val="2"/>
      </rPr>
      <t>Non-bank</t>
    </r>
  </si>
  <si>
    <r>
      <rPr>
        <sz val="11"/>
        <color rgb="FF000000"/>
        <rFont val="Scotia"/>
        <family val="2"/>
      </rPr>
      <t>Bank⁽¹⁾</t>
    </r>
  </si>
  <si>
    <r>
      <rPr>
        <sz val="11"/>
        <color rgb="FF000000"/>
        <rFont val="Scotia"/>
        <family val="2"/>
      </rPr>
      <t>Wholesale and retail</t>
    </r>
  </si>
  <si>
    <r>
      <rPr>
        <sz val="11"/>
        <color rgb="FF000000"/>
        <rFont val="Scotia"/>
        <family val="2"/>
      </rPr>
      <t>Real estate and contractors</t>
    </r>
  </si>
  <si>
    <r>
      <rPr>
        <sz val="11"/>
        <color rgb="FF000000"/>
        <rFont val="Scotia"/>
        <family val="2"/>
      </rPr>
      <t>Energy</t>
    </r>
  </si>
  <si>
    <r>
      <rPr>
        <sz val="11"/>
        <color rgb="FF000000"/>
        <rFont val="Scotia"/>
        <family val="2"/>
      </rPr>
      <t>Transportation</t>
    </r>
  </si>
  <si>
    <r>
      <rPr>
        <sz val="11"/>
        <color rgb="FF000000"/>
        <rFont val="Scotia"/>
        <family val="2"/>
      </rPr>
      <t>Automotive</t>
    </r>
  </si>
  <si>
    <r>
      <rPr>
        <sz val="11"/>
        <color rgb="FF000000"/>
        <rFont val="Scotia"/>
        <family val="2"/>
      </rPr>
      <t>Agriculture</t>
    </r>
  </si>
  <si>
    <r>
      <rPr>
        <sz val="11"/>
        <color rgb="FF000000"/>
        <rFont val="Scotia"/>
        <family val="2"/>
      </rPr>
      <t>Hospitality and leisure</t>
    </r>
  </si>
  <si>
    <r>
      <rPr>
        <sz val="11"/>
        <color rgb="FF000000"/>
        <rFont val="Scotia"/>
        <family val="2"/>
      </rPr>
      <t>Mining</t>
    </r>
  </si>
  <si>
    <r>
      <rPr>
        <sz val="11"/>
        <color rgb="FF000000"/>
        <rFont val="Scotia"/>
        <family val="2"/>
      </rPr>
      <t>Metals</t>
    </r>
  </si>
  <si>
    <r>
      <rPr>
        <sz val="11"/>
        <color rgb="FF000000"/>
        <rFont val="Scotia"/>
        <family val="2"/>
      </rPr>
      <t>Utilities</t>
    </r>
  </si>
  <si>
    <r>
      <rPr>
        <sz val="11"/>
        <color rgb="FF000000"/>
        <rFont val="Scotia"/>
        <family val="2"/>
      </rPr>
      <t>Health care</t>
    </r>
  </si>
  <si>
    <r>
      <rPr>
        <sz val="11"/>
        <color rgb="FF000000"/>
        <rFont val="Scotia"/>
        <family val="2"/>
      </rPr>
      <t>Technology and media</t>
    </r>
  </si>
  <si>
    <r>
      <rPr>
        <sz val="11"/>
        <color rgb="FF000000"/>
        <rFont val="Scotia"/>
        <family val="2"/>
      </rPr>
      <t>Chemicals</t>
    </r>
  </si>
  <si>
    <r>
      <rPr>
        <sz val="11"/>
        <color rgb="FF000000"/>
        <rFont val="Scotia"/>
        <family val="2"/>
      </rPr>
      <t>Food and beverage</t>
    </r>
  </si>
  <si>
    <r>
      <rPr>
        <sz val="11"/>
        <color rgb="FF000000"/>
        <rFont val="Scotia"/>
        <family val="2"/>
      </rPr>
      <t>Forest products</t>
    </r>
  </si>
  <si>
    <r>
      <rPr>
        <sz val="11"/>
        <color rgb="FF000000"/>
        <rFont val="Scotia"/>
        <family val="2"/>
      </rPr>
      <t>Sovereign⁽³⁾</t>
    </r>
  </si>
  <si>
    <r>
      <rPr>
        <b/>
        <sz val="11"/>
        <color rgb="FF000000"/>
        <rFont val="Scotia"/>
        <family val="2"/>
      </rPr>
      <t>Business and Government</t>
    </r>
  </si>
  <si>
    <r>
      <rPr>
        <sz val="11"/>
        <color rgb="FF000000"/>
        <rFont val="Scotia"/>
        <family val="2"/>
      </rPr>
      <t>Loans and acceptances</t>
    </r>
  </si>
  <si>
    <r>
      <rPr>
        <sz val="11"/>
        <color rgb="FF000000"/>
        <rFont val="Scotia"/>
        <family val="2"/>
      </rPr>
      <t>Allowance for credit losses on loans and acceptances</t>
    </r>
  </si>
  <si>
    <r>
      <rPr>
        <b/>
        <sz val="11"/>
        <color rgb="FF000000"/>
        <rFont val="Scotia"/>
        <family val="2"/>
      </rPr>
      <t>Loans and Acceptances Net of Allowance for Credit Losses</t>
    </r>
  </si>
  <si>
    <r>
      <rPr>
        <sz val="9"/>
        <color rgb="FF000000"/>
        <rFont val="Scotia"/>
        <family val="2"/>
      </rPr>
      <t>(1) Deposit taking institutions and securities firms.</t>
    </r>
  </si>
  <si>
    <r>
      <rPr>
        <sz val="9"/>
        <color rgb="FF000000"/>
        <rFont val="Scotia"/>
        <family val="2"/>
      </rPr>
      <t>(2) Other includes $7.2 billion in wealth management, $3.5 billion in services and $1.5 billion in financing products.</t>
    </r>
  </si>
  <si>
    <r>
      <rPr>
        <sz val="9"/>
        <color rgb="FF000000"/>
        <rFont val="Scotia"/>
        <family val="2"/>
      </rPr>
      <t>(3) Includes central banks, regional and local governments, supra-national agencies.</t>
    </r>
  </si>
  <si>
    <r>
      <rPr>
        <b/>
        <sz val="14"/>
        <color rgb="FFFFFFFF"/>
        <rFont val="Scotia"/>
        <family val="2"/>
      </rPr>
      <t>Impaired Loans by Business Segment</t>
    </r>
  </si>
  <si>
    <r>
      <rPr>
        <b/>
        <sz val="11"/>
        <color rgb="FF000000"/>
        <rFont val="Scotia"/>
        <family val="2"/>
      </rPr>
      <t>Gross Impaired Loans</t>
    </r>
  </si>
  <si>
    <r>
      <rPr>
        <sz val="11"/>
        <color rgb="FF000000"/>
        <rFont val="Scotia"/>
        <family val="2"/>
      </rPr>
      <t>Retail</t>
    </r>
  </si>
  <si>
    <r>
      <rPr>
        <sz val="11"/>
        <color rgb="FF000000"/>
        <rFont val="Scotia"/>
        <family val="2"/>
      </rPr>
      <t>Commercial⁽¹⁾</t>
    </r>
  </si>
  <si>
    <r>
      <rPr>
        <b/>
        <sz val="11"/>
        <color rgb="FF000000"/>
        <rFont val="Scotia"/>
        <family val="2"/>
      </rPr>
      <t>Canadian Banking</t>
    </r>
  </si>
  <si>
    <r>
      <rPr>
        <sz val="11"/>
        <color rgb="FF000000"/>
        <rFont val="Scotia"/>
        <family val="2"/>
      </rPr>
      <t xml:space="preserve">Caribbean &amp; Central America </t>
    </r>
  </si>
  <si>
    <r>
      <rPr>
        <sz val="11"/>
        <color rgb="FF000000"/>
        <rFont val="Scotia"/>
        <family val="2"/>
      </rPr>
      <t xml:space="preserve">Mexico </t>
    </r>
  </si>
  <si>
    <r>
      <rPr>
        <sz val="11"/>
        <color rgb="FF000000"/>
        <rFont val="Scotia"/>
        <family val="2"/>
      </rPr>
      <t xml:space="preserve">Peru </t>
    </r>
  </si>
  <si>
    <r>
      <rPr>
        <sz val="11"/>
        <color rgb="FF000000"/>
        <rFont val="Scotia"/>
        <family val="2"/>
      </rPr>
      <t>Chile</t>
    </r>
  </si>
  <si>
    <r>
      <rPr>
        <sz val="11"/>
        <color rgb="FF000000"/>
        <rFont val="Scotia"/>
        <family val="2"/>
      </rPr>
      <t xml:space="preserve">Colombia </t>
    </r>
  </si>
  <si>
    <r>
      <rPr>
        <sz val="11"/>
        <color rgb="FF000000"/>
        <rFont val="Scotia"/>
        <family val="2"/>
      </rPr>
      <t>Commercial⁽³⁾</t>
    </r>
  </si>
  <si>
    <r>
      <rPr>
        <sz val="11"/>
        <color rgb="FF000000"/>
        <rFont val="Scotia"/>
        <family val="2"/>
      </rPr>
      <t>Other⁽⁴⁾</t>
    </r>
  </si>
  <si>
    <r>
      <rPr>
        <b/>
        <sz val="11"/>
        <color rgb="FF000000"/>
        <rFont val="Scotia"/>
        <family val="2"/>
      </rPr>
      <t>International Banking</t>
    </r>
  </si>
  <si>
    <r>
      <rPr>
        <b/>
        <sz val="11"/>
        <color rgb="FF000000"/>
        <rFont val="Scotia"/>
        <family val="2"/>
      </rPr>
      <t>Global Wealth Management</t>
    </r>
  </si>
  <si>
    <r>
      <rPr>
        <sz val="11"/>
        <color rgb="FF000000"/>
        <rFont val="Scotia"/>
        <family val="2"/>
      </rPr>
      <t>U.S.A.</t>
    </r>
  </si>
  <si>
    <r>
      <rPr>
        <sz val="11"/>
        <color rgb="FF000000"/>
        <rFont val="Scotia"/>
        <family val="2"/>
      </rPr>
      <t>Europe</t>
    </r>
  </si>
  <si>
    <r>
      <rPr>
        <sz val="11"/>
        <color rgb="FF000000"/>
        <rFont val="Scotia"/>
        <family val="2"/>
      </rPr>
      <t>Asia</t>
    </r>
  </si>
  <si>
    <r>
      <rPr>
        <b/>
        <sz val="11"/>
        <color rgb="FF000000"/>
        <rFont val="Scotia"/>
        <family val="2"/>
      </rPr>
      <t>Global Banking and Markets</t>
    </r>
  </si>
  <si>
    <r>
      <rPr>
        <b/>
        <sz val="11"/>
        <color rgb="FF000000"/>
        <rFont val="Scotia"/>
        <family val="2"/>
      </rPr>
      <t>Total gross impaired loans</t>
    </r>
  </si>
  <si>
    <r>
      <rPr>
        <b/>
        <sz val="11"/>
        <color rgb="FF000000"/>
        <rFont val="Scotia"/>
        <family val="2"/>
      </rPr>
      <t>Total Net Impaired Loans</t>
    </r>
  </si>
  <si>
    <r>
      <rPr>
        <sz val="9"/>
        <color rgb="FF000000"/>
        <rFont val="Scotia"/>
        <family val="2"/>
      </rPr>
      <t>(1) Includes small business.</t>
    </r>
  </si>
  <si>
    <r>
      <rPr>
        <sz val="9"/>
        <color rgb="FF000000"/>
        <rFont val="Scotia"/>
        <family val="2"/>
      </rPr>
      <t>(2) Includes Uruguay.</t>
    </r>
  </si>
  <si>
    <r>
      <rPr>
        <sz val="9"/>
        <color rgb="FF000000"/>
        <rFont val="Scotia"/>
        <family val="2"/>
      </rPr>
      <t>(3) Includes small business and corporate.</t>
    </r>
  </si>
  <si>
    <r>
      <rPr>
        <sz val="9"/>
        <color rgb="FF000000"/>
        <rFont val="Scotia"/>
        <family val="2"/>
      </rPr>
      <t>(4) Includes Brazil and Uruguay.</t>
    </r>
  </si>
  <si>
    <r>
      <rPr>
        <b/>
        <sz val="14"/>
        <color rgb="FFFFFFFF"/>
        <rFont val="Scotia"/>
        <family val="2"/>
      </rPr>
      <t>Changes in Gross Impaired Loans by Business Segment</t>
    </r>
  </si>
  <si>
    <r>
      <rPr>
        <b/>
        <sz val="11"/>
        <color rgb="FF000000"/>
        <rFont val="Scotia"/>
        <family val="2"/>
      </rPr>
      <t>Balance at Beginning of Period</t>
    </r>
  </si>
  <si>
    <r>
      <rPr>
        <b/>
        <sz val="11"/>
        <color rgb="FF000000"/>
        <rFont val="Scotia"/>
        <family val="2"/>
      </rPr>
      <t>Net Classifications</t>
    </r>
  </si>
  <si>
    <r>
      <rPr>
        <b/>
        <sz val="11"/>
        <color rgb="FF000000"/>
        <rFont val="Scotia"/>
        <family val="2"/>
      </rPr>
      <t>Canadian Retail</t>
    </r>
  </si>
  <si>
    <r>
      <rPr>
        <sz val="11"/>
        <color rgb="FF000000"/>
        <rFont val="Scotia"/>
        <family val="2"/>
      </rPr>
      <t>New classifications</t>
    </r>
  </si>
  <si>
    <r>
      <rPr>
        <sz val="11"/>
        <color rgb="FF000000"/>
        <rFont val="Scotia"/>
        <family val="2"/>
      </rPr>
      <t>Declassifications</t>
    </r>
  </si>
  <si>
    <r>
      <rPr>
        <sz val="11"/>
        <color rgb="FF000000"/>
        <rFont val="Scotia"/>
        <family val="2"/>
      </rPr>
      <t>Payments</t>
    </r>
  </si>
  <si>
    <r>
      <rPr>
        <sz val="11"/>
        <color rgb="FF000000"/>
        <rFont val="Scotia"/>
        <family val="2"/>
      </rPr>
      <t>Sales</t>
    </r>
  </si>
  <si>
    <r>
      <rPr>
        <sz val="11"/>
        <color rgb="FF000000"/>
        <rFont val="Scotia"/>
        <family val="2"/>
      </rPr>
      <t>Net classifications</t>
    </r>
  </si>
  <si>
    <r>
      <rPr>
        <b/>
        <sz val="11"/>
        <color rgb="FF000000"/>
        <rFont val="Scotia"/>
        <family val="2"/>
      </rPr>
      <t>Canadian Commercial⁽¹⁾</t>
    </r>
  </si>
  <si>
    <r>
      <rPr>
        <b/>
        <sz val="11"/>
        <color rgb="FF000000"/>
        <rFont val="Scotia"/>
        <family val="2"/>
      </rPr>
      <t>International Retail</t>
    </r>
  </si>
  <si>
    <r>
      <rPr>
        <b/>
        <sz val="11"/>
        <color rgb="FF000000"/>
        <rFont val="Scotia"/>
        <family val="2"/>
      </rPr>
      <t>International Commercial⁽²⁾</t>
    </r>
  </si>
  <si>
    <r>
      <rPr>
        <b/>
        <sz val="11"/>
        <color rgb="FF000000"/>
        <rFont val="Scotia"/>
        <family val="2"/>
      </rPr>
      <t>Write-offs</t>
    </r>
  </si>
  <si>
    <r>
      <rPr>
        <sz val="11"/>
        <color rgb="FF000000"/>
        <rFont val="Scotia"/>
        <family val="2"/>
      </rPr>
      <t>Canadian retail</t>
    </r>
  </si>
  <si>
    <r>
      <rPr>
        <sz val="11"/>
        <color rgb="FF000000"/>
        <rFont val="Scotia"/>
        <family val="2"/>
      </rPr>
      <t>Canadian commercial⁽¹⁾</t>
    </r>
  </si>
  <si>
    <r>
      <rPr>
        <sz val="11"/>
        <color rgb="FF000000"/>
        <rFont val="Scotia"/>
        <family val="2"/>
      </rPr>
      <t>International retail</t>
    </r>
  </si>
  <si>
    <r>
      <rPr>
        <sz val="11"/>
        <color rgb="FF000000"/>
        <rFont val="Scotia"/>
        <family val="2"/>
      </rPr>
      <t>International commercial⁽²⁾</t>
    </r>
  </si>
  <si>
    <r>
      <rPr>
        <sz val="11"/>
        <color rgb="FF000000"/>
        <rFont val="Scotia"/>
        <family val="2"/>
      </rPr>
      <t>Global Wealth Management</t>
    </r>
  </si>
  <si>
    <r>
      <rPr>
        <sz val="11"/>
        <color rgb="FF000000"/>
        <rFont val="Scotia"/>
        <family val="2"/>
      </rPr>
      <t>Global Banking and Markets</t>
    </r>
  </si>
  <si>
    <r>
      <rPr>
        <b/>
        <sz val="11"/>
        <color rgb="FF000000"/>
        <rFont val="Scotia"/>
        <family val="2"/>
      </rPr>
      <t>Forex/ Other</t>
    </r>
  </si>
  <si>
    <r>
      <rPr>
        <b/>
        <sz val="11"/>
        <color rgb="FF000000"/>
        <rFont val="Scotia"/>
        <family val="2"/>
      </rPr>
      <t>Balance at End of Period</t>
    </r>
  </si>
  <si>
    <r>
      <rPr>
        <sz val="9"/>
        <color rgb="FF000000"/>
        <rFont val="Scotia"/>
        <family val="2"/>
      </rPr>
      <t>(2) Includes small business and corporate.</t>
    </r>
  </si>
  <si>
    <r>
      <rPr>
        <b/>
        <sz val="14"/>
        <color rgb="FFFFFFFF"/>
        <rFont val="Scotia"/>
        <family val="2"/>
      </rPr>
      <t>Allowance for Credit Losses &amp; Other Reserves</t>
    </r>
  </si>
  <si>
    <r>
      <rPr>
        <b/>
        <sz val="11"/>
        <color rgb="FF000000"/>
        <rFont val="Scotia"/>
        <family val="2"/>
      </rPr>
      <t>Q1</t>
    </r>
  </si>
  <si>
    <r>
      <rPr>
        <b/>
        <sz val="11"/>
        <color rgb="FF000000"/>
        <rFont val="Scotia"/>
        <family val="2"/>
      </rPr>
      <t>Impaired Loans — Stage 3</t>
    </r>
  </si>
  <si>
    <r>
      <rPr>
        <sz val="11"/>
        <color rgb="FF000000"/>
        <rFont val="Scotia"/>
        <family val="2"/>
      </rPr>
      <t>Balance beginning of period</t>
    </r>
  </si>
  <si>
    <r>
      <rPr>
        <sz val="11"/>
        <color rgb="FF000000"/>
        <rFont val="Scotia"/>
        <family val="2"/>
      </rPr>
      <t>Provision for credit losses⁽¹⁾⁽²⁾</t>
    </r>
  </si>
  <si>
    <r>
      <rPr>
        <sz val="11"/>
        <color rgb="FF000000"/>
        <rFont val="Scotia"/>
        <family val="2"/>
      </rPr>
      <t>Write-offs</t>
    </r>
  </si>
  <si>
    <r>
      <rPr>
        <sz val="11"/>
        <color rgb="FF000000"/>
        <rFont val="Scotia"/>
        <family val="2"/>
      </rPr>
      <t>Recoveries</t>
    </r>
  </si>
  <si>
    <r>
      <rPr>
        <sz val="11"/>
        <color rgb="FF000000"/>
        <rFont val="Scotia"/>
        <family val="2"/>
      </rPr>
      <t>Foreign currency adjustment and other</t>
    </r>
  </si>
  <si>
    <r>
      <rPr>
        <sz val="11"/>
        <color rgb="FF000000"/>
        <rFont val="Scotia"/>
        <family val="2"/>
      </rPr>
      <t>Balance end of period</t>
    </r>
  </si>
  <si>
    <r>
      <rPr>
        <b/>
        <sz val="11"/>
        <color rgb="FF000000"/>
        <rFont val="Scotia"/>
        <family val="2"/>
      </rPr>
      <t>Performing Loans — Stage 1 and 2</t>
    </r>
  </si>
  <si>
    <r>
      <rPr>
        <sz val="11"/>
        <color rgb="FF000000"/>
        <rFont val="Scotia"/>
        <family val="2"/>
      </rPr>
      <t>Provision for credit losses⁽³⁾⁽⁴⁾</t>
    </r>
  </si>
  <si>
    <r>
      <rPr>
        <sz val="11"/>
        <color rgb="FF000000"/>
        <rFont val="Scotia"/>
        <family val="2"/>
      </rPr>
      <t>Allowance for credit losses on loans</t>
    </r>
  </si>
  <si>
    <r>
      <rPr>
        <sz val="11"/>
        <color rgb="FF000000"/>
        <rFont val="Scotia"/>
        <family val="2"/>
      </rPr>
      <t>Allowance for credit losses on off-balance sheet exposures</t>
    </r>
  </si>
  <si>
    <r>
      <rPr>
        <sz val="11"/>
        <color rgb="FF000000"/>
        <rFont val="Scotia"/>
        <family val="2"/>
      </rPr>
      <t>Allowance for Credit Losses on acceptances and other financial assets⁽⁵⁾</t>
    </r>
  </si>
  <si>
    <r>
      <rPr>
        <b/>
        <sz val="11"/>
        <color rgb="FF000000"/>
        <rFont val="Scotia"/>
        <family val="2"/>
      </rPr>
      <t>Total allowance for credit losses</t>
    </r>
  </si>
  <si>
    <r>
      <rPr>
        <b/>
        <sz val="11"/>
        <color rgb="FF000000"/>
        <rFont val="Scotia"/>
        <family val="2"/>
      </rPr>
      <t>Allowance for Credit Losses by Business Segment</t>
    </r>
  </si>
  <si>
    <r>
      <rPr>
        <sz val="11"/>
        <color rgb="FF000000"/>
        <rFont val="Scotia"/>
        <family val="2"/>
      </rPr>
      <t>Commercial⁽⁶⁾</t>
    </r>
  </si>
  <si>
    <r>
      <rPr>
        <b/>
        <sz val="11"/>
        <color rgb="FF000000"/>
        <rFont val="Scotia"/>
        <family val="2"/>
      </rPr>
      <t>Retail</t>
    </r>
  </si>
  <si>
    <r>
      <rPr>
        <sz val="11"/>
        <color rgb="FF000000"/>
        <rFont val="Scotia"/>
        <family val="2"/>
      </rPr>
      <t>Caribbean &amp; Central America</t>
    </r>
  </si>
  <si>
    <r>
      <rPr>
        <sz val="11"/>
        <color rgb="FF000000"/>
        <rFont val="Scotia"/>
        <family val="2"/>
      </rPr>
      <t>Mexico</t>
    </r>
  </si>
  <si>
    <r>
      <rPr>
        <sz val="11"/>
        <color rgb="FF000000"/>
        <rFont val="Scotia"/>
        <family val="2"/>
      </rPr>
      <t>Peru</t>
    </r>
  </si>
  <si>
    <r>
      <rPr>
        <sz val="11"/>
        <color rgb="FF000000"/>
        <rFont val="Scotia"/>
        <family val="2"/>
      </rPr>
      <t>Colombia</t>
    </r>
  </si>
  <si>
    <r>
      <rPr>
        <sz val="11"/>
        <color rgb="FF000000"/>
        <rFont val="Scotia"/>
        <family val="2"/>
      </rPr>
      <t>Other⁽⁷⁾</t>
    </r>
  </si>
  <si>
    <r>
      <rPr>
        <b/>
        <sz val="11"/>
        <color rgb="FF000000"/>
        <rFont val="Scotia"/>
        <family val="2"/>
      </rPr>
      <t>Commercial⁽⁸⁾</t>
    </r>
  </si>
  <si>
    <r>
      <rPr>
        <sz val="11"/>
        <color rgb="FF000000"/>
        <rFont val="Scotia"/>
        <family val="2"/>
      </rPr>
      <t>Other⁽⁹⁾</t>
    </r>
  </si>
  <si>
    <r>
      <rPr>
        <b/>
        <sz val="11"/>
        <color rgb="FF000000"/>
        <rFont val="Scotia"/>
        <family val="2"/>
      </rPr>
      <t>Total allowance for credit losses by business segment</t>
    </r>
  </si>
  <si>
    <r>
      <rPr>
        <b/>
        <sz val="11"/>
        <color rgb="FF000000"/>
        <rFont val="Scotia"/>
        <family val="2"/>
      </rPr>
      <t>Allowance for Credit Losses on Loans by Type of Borrower</t>
    </r>
  </si>
  <si>
    <r>
      <rPr>
        <b/>
        <sz val="11"/>
        <color rgb="FF000000"/>
        <rFont val="Scotia"/>
        <family val="2"/>
      </rPr>
      <t>Allowance for Credit Losses on Loans</t>
    </r>
  </si>
  <si>
    <r>
      <rPr>
        <sz val="9"/>
        <color rgb="FF000000"/>
        <rFont val="Scotia"/>
        <family val="2"/>
      </rPr>
      <t>(1) Includes provision for credit losses on certain financial assets-loans, acceptances and off-balance sheet exposures.</t>
    </r>
  </si>
  <si>
    <r>
      <rPr>
        <sz val="9"/>
        <color rgb="FF000000"/>
        <rFont val="Scotia"/>
        <family val="2"/>
      </rPr>
      <t>(2) Q2 2024 excludes amounts associated with reversal of impairment losses of $(4) million. The Provision for credit losses, net of these amounts is $975 million.</t>
    </r>
  </si>
  <si>
    <r>
      <rPr>
        <sz val="9"/>
        <color rgb="FF000000"/>
        <rFont val="Scotia"/>
        <family val="2"/>
      </rPr>
      <t>(3) Includes provision for credit losses on all performing financial assets.</t>
    </r>
  </si>
  <si>
    <r>
      <rPr>
        <sz val="9"/>
        <color rgb="FF000000"/>
        <rFont val="Scotia"/>
        <family val="2"/>
      </rPr>
      <t>(4) Q2 2024 excludes amounts associated with other assets of $(2) million. The Provision for credit losses, net of these amounts is $32 million.</t>
    </r>
  </si>
  <si>
    <r>
      <rPr>
        <sz val="9"/>
        <color rgb="FF000000"/>
        <rFont val="Scotia"/>
        <family val="2"/>
      </rPr>
      <t>(5) Other financial assets include debt securities, deposits with financial institutions, accrued interest and reverse repos.</t>
    </r>
  </si>
  <si>
    <r>
      <rPr>
        <sz val="9"/>
        <color rgb="FF000000"/>
        <rFont val="Scotia"/>
        <family val="2"/>
      </rPr>
      <t>(6) Includes small business.</t>
    </r>
  </si>
  <si>
    <r>
      <rPr>
        <sz val="9"/>
        <color rgb="FF000000"/>
        <rFont val="Scotia"/>
        <family val="2"/>
      </rPr>
      <t>(7) Includes Uruguay.</t>
    </r>
  </si>
  <si>
    <r>
      <rPr>
        <sz val="9"/>
        <color rgb="FF000000"/>
        <rFont val="Scotia"/>
        <family val="2"/>
      </rPr>
      <t>(8) Includes small business and corporate.</t>
    </r>
  </si>
  <si>
    <r>
      <rPr>
        <sz val="9"/>
        <color rgb="FF000000"/>
        <rFont val="Scotia"/>
        <family val="2"/>
      </rPr>
      <t>(9) Includes Brazil and Uruguay.</t>
    </r>
  </si>
  <si>
    <r>
      <rPr>
        <b/>
        <sz val="14"/>
        <color rgb="FFFFFFFF"/>
        <rFont val="Scotia"/>
        <family val="2"/>
      </rPr>
      <t>Impaired Loans by Type of Borrower</t>
    </r>
  </si>
  <si>
    <r>
      <rPr>
        <b/>
        <sz val="10"/>
        <color rgb="FF000000"/>
        <rFont val="Scotia"/>
        <family val="2"/>
      </rPr>
      <t>Allowance for Credit Losses</t>
    </r>
  </si>
  <si>
    <r>
      <rPr>
        <sz val="10"/>
        <color rgb="FF000000"/>
        <rFont val="Scotia"/>
        <family val="2"/>
      </rPr>
      <t>Allowance for Credit Losses</t>
    </r>
  </si>
  <si>
    <r>
      <rPr>
        <b/>
        <sz val="11"/>
        <color rgb="FF000000"/>
        <rFont val="Scotia"/>
        <family val="2"/>
      </rPr>
      <t>Gross</t>
    </r>
  </si>
  <si>
    <r>
      <rPr>
        <b/>
        <sz val="11"/>
        <color rgb="FF000000"/>
        <rFont val="Scotia"/>
        <family val="2"/>
      </rPr>
      <t>Stage 3</t>
    </r>
  </si>
  <si>
    <r>
      <rPr>
        <b/>
        <sz val="11"/>
        <color rgb="FF000000"/>
        <rFont val="Scotia"/>
        <family val="2"/>
      </rPr>
      <t>Net</t>
    </r>
  </si>
  <si>
    <r>
      <rPr>
        <sz val="11"/>
        <color rgb="FF000000"/>
        <rFont val="Scotia"/>
        <family val="2"/>
      </rPr>
      <t>Gross</t>
    </r>
  </si>
  <si>
    <r>
      <rPr>
        <sz val="11"/>
        <color rgb="FF000000"/>
        <rFont val="Scotia"/>
        <family val="2"/>
      </rPr>
      <t>Stage 3</t>
    </r>
  </si>
  <si>
    <r>
      <rPr>
        <sz val="11"/>
        <color rgb="FF000000"/>
        <rFont val="Scotia"/>
        <family val="2"/>
      </rPr>
      <t>Net</t>
    </r>
  </si>
  <si>
    <r>
      <rPr>
        <sz val="11"/>
        <color rgb="FF000000"/>
        <rFont val="Scotia"/>
        <family val="2"/>
      </rPr>
      <t>Credit cards⁽¹⁾</t>
    </r>
  </si>
  <si>
    <r>
      <rPr>
        <sz val="11"/>
        <color rgb="FF000000"/>
        <rFont val="Scotia"/>
        <family val="2"/>
      </rPr>
      <t>Bank</t>
    </r>
  </si>
  <si>
    <r>
      <rPr>
        <sz val="11"/>
        <color rgb="FF000000"/>
        <rFont val="Scotia"/>
        <family val="2"/>
      </rPr>
      <t>Real Estate and Contractors</t>
    </r>
  </si>
  <si>
    <r>
      <rPr>
        <sz val="11"/>
        <color rgb="FF000000"/>
        <rFont val="Scotia"/>
        <family val="2"/>
      </rPr>
      <t>Sovereign</t>
    </r>
  </si>
  <si>
    <r>
      <rPr>
        <b/>
        <sz val="11"/>
        <color rgb="FF000000"/>
        <rFont val="Scotia"/>
        <family val="2"/>
      </rPr>
      <t>Business &amp; Government</t>
    </r>
  </si>
  <si>
    <r>
      <rPr>
        <b/>
        <sz val="11"/>
        <color rgb="FF000000"/>
        <rFont val="Scotia"/>
        <family val="2"/>
      </rPr>
      <t>Impaired Loans, Net of Related Allowances</t>
    </r>
  </si>
  <si>
    <r>
      <rPr>
        <sz val="9"/>
        <color rgb="FF000000"/>
        <rFont val="Scotia"/>
        <family val="2"/>
      </rPr>
      <t>(1) The Bank writes off credit card receivables at 180 days, on transfer from performing loans to impaired.</t>
    </r>
  </si>
  <si>
    <r>
      <rPr>
        <b/>
        <sz val="14"/>
        <color rgb="FFFFFFFF"/>
        <rFont val="Scotia"/>
        <family val="2"/>
      </rPr>
      <t>Provision for Credit Losses (PCL) by Business Segment</t>
    </r>
  </si>
  <si>
    <r>
      <rPr>
        <b/>
        <sz val="11"/>
        <color rgb="FF000000"/>
        <rFont val="Scotia"/>
        <family val="2"/>
      </rPr>
      <t>Q2/24</t>
    </r>
  </si>
  <si>
    <r>
      <rPr>
        <sz val="11"/>
        <color rgb="FF000000"/>
        <rFont val="Scotia"/>
        <family val="2"/>
      </rPr>
      <t>Q1/24</t>
    </r>
  </si>
  <si>
    <r>
      <rPr>
        <sz val="11"/>
        <color rgb="FF000000"/>
        <rFont val="Scotia"/>
        <family val="2"/>
      </rPr>
      <t>Q4/23</t>
    </r>
  </si>
  <si>
    <r>
      <rPr>
        <sz val="11"/>
        <color rgb="FF000000"/>
        <rFont val="Scotia"/>
        <family val="2"/>
      </rPr>
      <t>Q3/23</t>
    </r>
  </si>
  <si>
    <r>
      <rPr>
        <sz val="11"/>
        <color rgb="FF000000"/>
        <rFont val="Scotia"/>
        <family val="2"/>
      </rPr>
      <t>Q2/23</t>
    </r>
  </si>
  <si>
    <r>
      <rPr>
        <b/>
        <sz val="11"/>
        <color rgb="FF000000"/>
        <rFont val="Scotia"/>
        <family val="2"/>
      </rPr>
      <t>Stage</t>
    </r>
  </si>
  <si>
    <r>
      <rPr>
        <sz val="11"/>
        <color rgb="FF000000"/>
        <rFont val="Scotia"/>
        <family val="2"/>
      </rPr>
      <t>Stage</t>
    </r>
  </si>
  <si>
    <r>
      <rPr>
        <b/>
        <sz val="11"/>
        <color rgb="FF000000"/>
        <rFont val="Scotia"/>
        <family val="2"/>
      </rPr>
      <t xml:space="preserve"> 1 &amp; 2</t>
    </r>
  </si>
  <si>
    <r>
      <rPr>
        <b/>
        <sz val="11"/>
        <color rgb="FF000000"/>
        <rFont val="Scotia"/>
        <family val="2"/>
      </rPr>
      <t>PCL</t>
    </r>
  </si>
  <si>
    <r>
      <rPr>
        <sz val="11"/>
        <color rgb="FF000000"/>
        <rFont val="Scotia"/>
        <family val="2"/>
      </rPr>
      <t xml:space="preserve"> 1 &amp; 2</t>
    </r>
  </si>
  <si>
    <r>
      <rPr>
        <sz val="11"/>
        <color rgb="FF000000"/>
        <rFont val="Scotia"/>
        <family val="2"/>
      </rPr>
      <t>PCL</t>
    </r>
  </si>
  <si>
    <r>
      <rPr>
        <b/>
        <sz val="11"/>
        <color rgb="FF000000"/>
        <rFont val="Scotia"/>
        <family val="2"/>
      </rPr>
      <t xml:space="preserve">Total PCL </t>
    </r>
    <r>
      <rPr>
        <i/>
        <sz val="11"/>
        <color rgb="FFFF0000"/>
        <rFont val="Scotia"/>
        <family val="2"/>
      </rPr>
      <t>($ millions)</t>
    </r>
  </si>
  <si>
    <r>
      <rPr>
        <sz val="11"/>
        <color rgb="FF000000"/>
        <rFont val="Scotia"/>
        <family val="2"/>
      </rPr>
      <t>Commercial⁽²⁾</t>
    </r>
  </si>
  <si>
    <r>
      <rPr>
        <b/>
        <sz val="11"/>
        <color rgb="FF000000"/>
        <rFont val="Scotia"/>
        <family val="2"/>
      </rPr>
      <t>PCL on loans, acceptances and off-balance sheet exposures</t>
    </r>
  </si>
  <si>
    <r>
      <rPr>
        <sz val="11"/>
        <color rgb="FF000000"/>
        <rFont val="Scotia"/>
        <family val="2"/>
      </rPr>
      <t>Canadian Banking</t>
    </r>
  </si>
  <si>
    <r>
      <rPr>
        <sz val="11"/>
        <color rgb="FF000000"/>
        <rFont val="Scotia"/>
        <family val="2"/>
      </rPr>
      <t xml:space="preserve">International Banking </t>
    </r>
  </si>
  <si>
    <r>
      <rPr>
        <sz val="11"/>
        <color rgb="FF000000"/>
        <rFont val="Scotia"/>
        <family val="2"/>
      </rPr>
      <t xml:space="preserve">Global Wealth Management </t>
    </r>
  </si>
  <si>
    <r>
      <rPr>
        <b/>
        <sz val="11"/>
        <color rgb="FF000000"/>
        <rFont val="Scotia"/>
        <family val="2"/>
      </rPr>
      <t>PCL on other financial assets⁽³⁾</t>
    </r>
  </si>
  <si>
    <r>
      <rPr>
        <b/>
        <sz val="11"/>
        <color rgb="FF000000"/>
        <rFont val="Scotia"/>
        <family val="2"/>
      </rPr>
      <t>Total PCL</t>
    </r>
  </si>
  <si>
    <t>Provision for Credit Losses as a % of Net Loans and Acceptances (bps)⁽⁴⁾</t>
  </si>
  <si>
    <t xml:space="preserve">Provision for Credit Losses as a % of Net Loans and Acceptances </t>
  </si>
  <si>
    <t>Net write-offs as a % of Net Loans and Acceptances (bps)⁽⁴⁾</t>
  </si>
  <si>
    <t xml:space="preserve">Net write-offs as a % of Net Loans and Acceptances </t>
  </si>
  <si>
    <r>
      <rPr>
        <sz val="9"/>
        <color rgb="FF000000"/>
        <rFont val="Scotia"/>
        <family val="2"/>
      </rPr>
      <t>(3) Other financial assets include debt securities, deposits with financial institutions, accrued interest and reverse repos.</t>
    </r>
  </si>
  <si>
    <r>
      <rPr>
        <b/>
        <sz val="14"/>
        <color rgb="FFFFFFFF"/>
        <rFont val="Scotia"/>
        <family val="2"/>
      </rPr>
      <t>Provision for Credit Losses (PCL) by Type of Borrower</t>
    </r>
  </si>
  <si>
    <r>
      <rPr>
        <b/>
        <sz val="11"/>
        <color rgb="FF000000"/>
        <rFont val="Scotia"/>
        <family val="2"/>
      </rPr>
      <t>PCL on Impaired Loans (Stage 3)</t>
    </r>
  </si>
  <si>
    <r>
      <rPr>
        <sz val="11"/>
        <color rgb="FF000000"/>
        <rFont val="Scotia"/>
        <family val="2"/>
      </rPr>
      <t>Financial Services</t>
    </r>
  </si>
  <si>
    <r>
      <rPr>
        <sz val="11"/>
        <color rgb="FF000000"/>
        <rFont val="Scotia"/>
        <family val="2"/>
      </rPr>
      <t xml:space="preserve"> - </t>
    </r>
  </si>
  <si>
    <r>
      <rPr>
        <b/>
        <sz val="11"/>
        <color rgb="FF000000"/>
        <rFont val="Scotia"/>
        <family val="2"/>
      </rPr>
      <t>Total PCL on Impaired Loans (Stage 3)⁽¹⁾</t>
    </r>
  </si>
  <si>
    <r>
      <rPr>
        <b/>
        <sz val="11"/>
        <color rgb="FF000000"/>
        <rFont val="Scotia"/>
        <family val="2"/>
      </rPr>
      <t>PCL on Performing Loans (Stage 1 and 2)⁽²⁾</t>
    </r>
  </si>
  <si>
    <r>
      <rPr>
        <sz val="11"/>
        <color rgb="FF000000"/>
        <rFont val="Scotia"/>
        <family val="2"/>
      </rPr>
      <t xml:space="preserve">Personal </t>
    </r>
  </si>
  <si>
    <r>
      <rPr>
        <sz val="11"/>
        <color rgb="FF000000"/>
        <rFont val="Scotia"/>
        <family val="2"/>
      </rPr>
      <t xml:space="preserve">Business &amp; Government </t>
    </r>
  </si>
  <si>
    <r>
      <rPr>
        <b/>
        <sz val="11"/>
        <color rgb="FF000000"/>
        <rFont val="Scotia"/>
        <family val="2"/>
      </rPr>
      <t>Total PCL on Performing Loans (Stage 1 and 2)⁽²⁾</t>
    </r>
  </si>
  <si>
    <r>
      <rPr>
        <sz val="9"/>
        <color rgb="FF000000"/>
        <rFont val="Scotia"/>
        <family val="2"/>
      </rPr>
      <t>(2) Includes provision for credit losses on all performing financial assets.</t>
    </r>
  </si>
  <si>
    <r>
      <rPr>
        <b/>
        <sz val="14"/>
        <color rgb="FFFFFFFF"/>
        <rFont val="Scotia"/>
        <family val="2"/>
      </rPr>
      <t>Financial Investments — Unrealized Gains (Losses)</t>
    </r>
  </si>
  <si>
    <r>
      <rPr>
        <b/>
        <sz val="11"/>
        <color rgb="FF000000"/>
        <rFont val="Scotia"/>
        <family val="2"/>
      </rPr>
      <t>Investment securities measured at fair value through Other Comprehensive Income (OCI)  — unrealized gains (losses)</t>
    </r>
  </si>
  <si>
    <r>
      <rPr>
        <sz val="11"/>
        <color rgb="FF000000"/>
        <rFont val="Scotia"/>
        <family val="2"/>
      </rPr>
      <t>Canadian and U.S. sovereign debt</t>
    </r>
  </si>
  <si>
    <r>
      <rPr>
        <sz val="11"/>
        <color rgb="FF000000"/>
        <rFont val="Scotia"/>
        <family val="2"/>
      </rPr>
      <t>Other foreign government debt</t>
    </r>
  </si>
  <si>
    <r>
      <rPr>
        <sz val="11"/>
        <color rgb="FF000000"/>
        <rFont val="Scotia"/>
        <family val="2"/>
      </rPr>
      <t>Other debt</t>
    </r>
  </si>
  <si>
    <r>
      <rPr>
        <sz val="11"/>
        <color rgb="FF000000"/>
        <rFont val="Scotia"/>
        <family val="2"/>
      </rPr>
      <t>Equity securities at fair value through OCI</t>
    </r>
  </si>
  <si>
    <r>
      <rPr>
        <b/>
        <sz val="11"/>
        <color rgb="FF000000"/>
        <rFont val="Scotia"/>
        <family val="2"/>
      </rPr>
      <t>Total investment securities measured at fair value through Other Comprehensive Income (OCI) — unrealized gains (losses)</t>
    </r>
  </si>
  <si>
    <r>
      <rPr>
        <b/>
        <sz val="11"/>
        <color rgb="FF000000"/>
        <rFont val="Scotia"/>
        <family val="2"/>
      </rPr>
      <t>Net fair value of derivative instruments and other hedge amounts</t>
    </r>
  </si>
  <si>
    <r>
      <rPr>
        <b/>
        <sz val="11"/>
        <color rgb="FF000000"/>
        <rFont val="Scotia"/>
        <family val="2"/>
      </rPr>
      <t>Net unrealized gains (losses)</t>
    </r>
  </si>
  <si>
    <r>
      <rPr>
        <b/>
        <sz val="14"/>
        <color rgb="FFFFFFFF"/>
        <rFont val="Scotia"/>
        <family val="2"/>
      </rPr>
      <t>Regulatory Capital Highlights</t>
    </r>
  </si>
  <si>
    <r>
      <rPr>
        <sz val="11"/>
        <color rgb="FF000000"/>
        <rFont val="Scotia"/>
        <family val="2"/>
      </rPr>
      <t>Revised</t>
    </r>
  </si>
  <si>
    <r>
      <rPr>
        <sz val="11"/>
        <color rgb="FF000000"/>
        <rFont val="Scotia"/>
        <family val="2"/>
      </rPr>
      <t>Basel III</t>
    </r>
  </si>
  <si>
    <r>
      <rPr>
        <b/>
        <sz val="11"/>
        <color rgb="FF000000"/>
        <rFont val="Scotia"/>
        <family val="2"/>
      </rPr>
      <t>Common Equity Tier 1 capital⁽¹⁾⁽²⁾</t>
    </r>
  </si>
  <si>
    <r>
      <rPr>
        <b/>
        <sz val="11"/>
        <color rgb="FF000000"/>
        <rFont val="Scotia"/>
        <family val="2"/>
      </rPr>
      <t>Tier 1 capital⁽¹⁾⁽²⁾</t>
    </r>
  </si>
  <si>
    <r>
      <rPr>
        <b/>
        <sz val="11"/>
        <color rgb="FF000000"/>
        <rFont val="Scotia"/>
        <family val="2"/>
      </rPr>
      <t>Total capital⁽¹⁾⁽²⁾</t>
    </r>
  </si>
  <si>
    <r>
      <rPr>
        <b/>
        <sz val="11"/>
        <color rgb="FF000000"/>
        <rFont val="Scotia"/>
        <family val="2"/>
      </rPr>
      <t>Total loss absorbing capacity (TLAC)⁽³⁾</t>
    </r>
  </si>
  <si>
    <r>
      <rPr>
        <b/>
        <sz val="11"/>
        <color rgb="FF000000"/>
        <rFont val="Scotia"/>
        <family val="2"/>
      </rPr>
      <t>Risk-weighted assets⁽¹⁾⁽²⁾⁽⁴⁾</t>
    </r>
  </si>
  <si>
    <r>
      <rPr>
        <sz val="11"/>
        <color rgb="FF000000"/>
        <rFont val="Scotia"/>
        <family val="2"/>
      </rPr>
      <t>Capital risk-weighted assets</t>
    </r>
  </si>
  <si>
    <t>Capital ratios (%)⁽¹⁾⁽²⁾</t>
  </si>
  <si>
    <r>
      <rPr>
        <sz val="11"/>
        <color rgb="FF000000"/>
        <rFont val="Scotia"/>
        <family val="2"/>
      </rPr>
      <t>Common Equity Tier 1 (as a percentage of risk-weighted assets)</t>
    </r>
  </si>
  <si>
    <r>
      <rPr>
        <sz val="11"/>
        <color rgb="FF000000"/>
        <rFont val="Scotia"/>
        <family val="2"/>
      </rPr>
      <t>Tier 1 (as a percentage of risk-weighted assets)</t>
    </r>
  </si>
  <si>
    <r>
      <rPr>
        <sz val="11"/>
        <color rgb="FF000000"/>
        <rFont val="Scotia"/>
        <family val="2"/>
      </rPr>
      <t>Total capital (as a percentage of risk-weighted assets)</t>
    </r>
  </si>
  <si>
    <r>
      <rPr>
        <sz val="11"/>
        <color rgb="FF000000"/>
        <rFont val="Scotia"/>
        <family val="2"/>
      </rPr>
      <t>Total loss absorbing capacity (as a percentage of risk-weighted assets)⁽³⁾</t>
    </r>
  </si>
  <si>
    <r>
      <rPr>
        <b/>
        <sz val="11"/>
        <color rgb="FF000000"/>
        <rFont val="Scotia"/>
        <family val="2"/>
      </rPr>
      <t>Leverage⁽⁵⁾</t>
    </r>
  </si>
  <si>
    <r>
      <rPr>
        <sz val="11"/>
        <color rgb="FF000000"/>
        <rFont val="Scotia"/>
        <family val="2"/>
      </rPr>
      <t>Leverage exposures</t>
    </r>
  </si>
  <si>
    <t>Leverage ratio (%)</t>
  </si>
  <si>
    <t>TLAC Leverage ratio (%)⁽³⁾</t>
  </si>
  <si>
    <t>OSFI target (%)</t>
  </si>
  <si>
    <r>
      <rPr>
        <sz val="11"/>
        <color rgb="FF000000"/>
        <rFont val="Scotia"/>
        <family val="2"/>
      </rPr>
      <t>Common Equity Tier 1 minimum ratio</t>
    </r>
  </si>
  <si>
    <r>
      <rPr>
        <sz val="11"/>
        <color rgb="FF000000"/>
        <rFont val="Scotia"/>
        <family val="2"/>
      </rPr>
      <t>Tier 1 capital minimum ratio</t>
    </r>
  </si>
  <si>
    <r>
      <rPr>
        <sz val="11"/>
        <color rgb="FF000000"/>
        <rFont val="Scotia"/>
        <family val="2"/>
      </rPr>
      <t>Total capital minimum ratio</t>
    </r>
  </si>
  <si>
    <r>
      <rPr>
        <sz val="11"/>
        <color rgb="FF000000"/>
        <rFont val="Scotia"/>
        <family val="2"/>
      </rPr>
      <t>Leverage minimum ratio</t>
    </r>
  </si>
  <si>
    <r>
      <rPr>
        <sz val="11"/>
        <color rgb="FF000000"/>
        <rFont val="Scotia"/>
        <family val="2"/>
      </rPr>
      <t>Total loss absorbing capacity minimum ratio</t>
    </r>
  </si>
  <si>
    <r>
      <rPr>
        <sz val="11"/>
        <color rgb="FF000000"/>
        <rFont val="Scotia"/>
        <family val="2"/>
      </rPr>
      <t>TLAC Leverage minimum ratio</t>
    </r>
  </si>
  <si>
    <r>
      <rPr>
        <b/>
        <sz val="11"/>
        <color rgb="FF000000"/>
        <rFont val="Scotia"/>
        <family val="2"/>
      </rPr>
      <t>Capital instruments subject to phase-out arrangements</t>
    </r>
  </si>
  <si>
    <t>Current cap on additional Tier 1 (AT1) instruments subject to phase-out arrangements (%)</t>
  </si>
  <si>
    <r>
      <rPr>
        <b/>
        <sz val="11"/>
        <color rgb="FF000000"/>
        <rFont val="Scotia"/>
        <family val="2"/>
      </rPr>
      <t>N/A</t>
    </r>
  </si>
  <si>
    <r>
      <rPr>
        <sz val="11"/>
        <color rgb="FF000000"/>
        <rFont val="Scotia"/>
        <family val="2"/>
      </rPr>
      <t>N/A</t>
    </r>
  </si>
  <si>
    <r>
      <rPr>
        <sz val="11"/>
        <color rgb="FF000000"/>
        <rFont val="Scotia"/>
        <family val="2"/>
      </rPr>
      <t>Amount excluded from AT1 due to cap (excess over cap after redemptions and maturities)</t>
    </r>
  </si>
  <si>
    <t>Current cap on Tier 2 (T2) instruments subject to phase-out arrangements (%)</t>
  </si>
  <si>
    <r>
      <rPr>
        <sz val="11"/>
        <color rgb="FF000000"/>
        <rFont val="Scotia"/>
        <family val="2"/>
      </rPr>
      <t>Amount excluded from T2 due to cap (excess over cap after redemptions and maturities)</t>
    </r>
  </si>
  <si>
    <r>
      <rPr>
        <sz val="9"/>
        <color rgb="FF000000"/>
        <rFont val="Scotia"/>
        <family val="2"/>
      </rPr>
      <t xml:space="preserve">(1) Regulatory ratios and amounts reported effective Q2 2023 are under Revised Basel III requirements and are not directly comparable to ratios and amounts reported in prior quarters.  </t>
    </r>
  </si>
  <si>
    <r>
      <rPr>
        <sz val="9"/>
        <color rgb="FF000000"/>
        <rFont val="Scotia"/>
        <family val="2"/>
      </rPr>
      <t>(2) Effective Q1 2024, regulatory capital ratios are based on Revised Basel III requirements as determined in accordance with OSFI Guideline - Capital Adequacy Requirements (November 2023).  Effective Q2 2023, regulatory capital ratios were based on Revised Basel III requirements as determined in accordance with OSFI Guideline - Capital Adequacy Requirements (February 2023).  Prior period regulatory capital ratios were prepared in accordance with OSFI Guideline - Capital Adequacy Requirements (November 2018</t>
    </r>
    <r>
      <rPr>
        <sz val="9"/>
        <color theme="1"/>
        <rFont val="Scotia"/>
        <family val="2"/>
      </rPr>
      <t>).</t>
    </r>
  </si>
  <si>
    <r>
      <rPr>
        <sz val="9"/>
        <color rgb="FF000000"/>
        <rFont val="Scotia"/>
        <family val="2"/>
      </rPr>
      <t>(3) This measure has been disclosed in this document in accordance with OSFI Guideline - Total Loss Absorbing Capacity (September 2018).</t>
    </r>
  </si>
  <si>
    <r>
      <rPr>
        <sz val="9"/>
        <color rgb="FF000000"/>
        <rFont val="Scotia"/>
        <family val="2"/>
      </rPr>
      <t>(4) As at April 30, 2024, the Bank did not have a regulatory capital floor add-on for CET1, Tier 1, Total Capital and TLAC risk-weighted assets (RWA) (as at January 31, 2024, the Bank reported a Basel III floor adjustment for CET1, Tier 1, Total Capital and TLAC risk-weighted assets (RWA) of $7.8 billion; as at October 31, 2023, the Bank did not have a regulatory capital floor add-on for CET1, Tier 1, Total Capital and TLAC risk-weighted assets (RWA); as at July 31, 2023 - $1.4 billion;  as at April 30, 2023 - $8.2 billion).  For prior periods reported in the above table, the Bank did not have a regulatory capital floor add-on for CET1, Tier 1, Total Capital and TLAC RWA</t>
    </r>
    <r>
      <rPr>
        <sz val="9"/>
        <color theme="1"/>
        <rFont val="Scotia"/>
        <family val="2"/>
      </rPr>
      <t xml:space="preserve">.   </t>
    </r>
  </si>
  <si>
    <r>
      <rPr>
        <sz val="9"/>
        <color rgb="FF000000"/>
        <rFont val="Scotia"/>
        <family val="2"/>
      </rPr>
      <t>(5) Effective Q2 2023, leverage ratios are based on Revised Basel III requirements as determined in accordance with OSFI Guideline - Leverage Requirements (February 2023).  Prior period leverage ratios were prepared in accordance with OSFI Guideline - Leverage Requirements (November 2018).</t>
    </r>
  </si>
  <si>
    <r>
      <rPr>
        <sz val="9"/>
        <color rgb="FF000000"/>
        <rFont val="Scotia"/>
        <family val="2"/>
      </rPr>
      <t>N/A - not applicable</t>
    </r>
  </si>
  <si>
    <r>
      <rPr>
        <b/>
        <sz val="14"/>
        <color rgb="FFFFFFFF"/>
        <rFont val="Scotia"/>
        <family val="2"/>
      </rPr>
      <t>Appendix 1: Global Banking and Markets (Reported Including LATAM)</t>
    </r>
  </si>
  <si>
    <r>
      <rPr>
        <b/>
        <sz val="11"/>
        <color rgb="FFFF0000"/>
        <rFont val="Scotia"/>
        <family val="2"/>
      </rPr>
      <t>Global Banking and Markets</t>
    </r>
  </si>
  <si>
    <r>
      <rPr>
        <b/>
        <sz val="11"/>
        <color rgb="FF000000"/>
        <rFont val="Scotia"/>
        <family val="2"/>
      </rPr>
      <t>Revenue by Business</t>
    </r>
  </si>
  <si>
    <r>
      <rPr>
        <b/>
        <sz val="11"/>
        <color rgb="FF000000"/>
        <rFont val="Scotia"/>
        <family val="2"/>
      </rPr>
      <t>Reported Total Revenue (TEB)</t>
    </r>
  </si>
  <si>
    <r>
      <rPr>
        <sz val="11"/>
        <color rgb="FF000000"/>
        <rFont val="Scotia"/>
        <family val="2"/>
      </rPr>
      <t>Reported net income</t>
    </r>
  </si>
  <si>
    <r>
      <rPr>
        <sz val="11"/>
        <color rgb="FF000000"/>
        <rFont val="Scotia"/>
        <family val="2"/>
      </rPr>
      <t>Reported net income attributable to non-controlling interests</t>
    </r>
  </si>
  <si>
    <r>
      <rPr>
        <b/>
        <sz val="11"/>
        <color rgb="FF000000"/>
        <rFont val="Scotia"/>
        <family val="2"/>
      </rPr>
      <t>Reported net income attributable to equity holders of the bank</t>
    </r>
  </si>
  <si>
    <r>
      <rPr>
        <b/>
        <sz val="11"/>
        <color rgb="FFFF0000"/>
        <rFont val="Scotia"/>
        <family val="2"/>
      </rPr>
      <t xml:space="preserve">Average Balances </t>
    </r>
    <r>
      <rPr>
        <i/>
        <sz val="11"/>
        <color rgb="FFFF0000"/>
        <rFont val="Scotia"/>
        <family val="2"/>
      </rPr>
      <t>($ billions)</t>
    </r>
  </si>
  <si>
    <r>
      <rPr>
        <sz val="11"/>
        <color rgb="FF000000"/>
        <rFont val="Scotia"/>
        <family val="2"/>
      </rPr>
      <t>Total assets</t>
    </r>
  </si>
  <si>
    <r>
      <rPr>
        <sz val="11"/>
        <color rgb="FF000000"/>
        <rFont val="Scotia"/>
        <family val="2"/>
      </rPr>
      <t>Total liabilities</t>
    </r>
  </si>
  <si>
    <r>
      <rPr>
        <b/>
        <sz val="11"/>
        <color rgb="FFFF0000"/>
        <rFont val="Scotia"/>
        <family val="2"/>
      </rPr>
      <t>Global Banking and Markets — LATAM⁽¹⁾</t>
    </r>
  </si>
  <si>
    <r>
      <rPr>
        <b/>
        <sz val="11"/>
        <color rgb="FF000000"/>
        <rFont val="Scotia"/>
        <family val="2"/>
      </rPr>
      <t>Revenue by Business:</t>
    </r>
  </si>
  <si>
    <r>
      <rPr>
        <b/>
        <sz val="11"/>
        <color rgb="FF000000"/>
        <rFont val="Scotia"/>
        <family val="2"/>
      </rPr>
      <t>Net income</t>
    </r>
  </si>
  <si>
    <r>
      <rPr>
        <b/>
        <sz val="11"/>
        <color rgb="FF000000"/>
        <rFont val="Scotia"/>
        <family val="2"/>
      </rPr>
      <t>Net income attributable to non-controlling interests</t>
    </r>
  </si>
  <si>
    <r>
      <rPr>
        <b/>
        <sz val="11"/>
        <color rgb="FF000000"/>
        <rFont val="Scotia"/>
        <family val="2"/>
      </rPr>
      <t>Net income attributable to equity holders of the bank</t>
    </r>
  </si>
  <si>
    <r>
      <rPr>
        <b/>
        <sz val="11"/>
        <color rgb="FFFF0000"/>
        <rFont val="Scotia"/>
        <family val="2"/>
      </rPr>
      <t xml:space="preserve">Global Banking and Markets — Including LATAM </t>
    </r>
  </si>
  <si>
    <r>
      <rPr>
        <sz val="9"/>
        <color rgb="FF000000"/>
        <rFont val="Scotia"/>
        <family val="2"/>
      </rPr>
      <t xml:space="preserve">(1) Includes results of Mexico, Peru, Colombia, Chile, Brazil, along with results of smaller operations in the region. </t>
    </r>
  </si>
  <si>
    <r>
      <rPr>
        <b/>
        <sz val="14"/>
        <color rgb="FFFFFFFF"/>
        <rFont val="Scotia"/>
        <family val="2"/>
      </rPr>
      <t>Appendix 2: International Banking by Region⁽¹⁾— Latin America</t>
    </r>
  </si>
  <si>
    <r>
      <rPr>
        <b/>
        <sz val="11"/>
        <color rgb="FFFF0000"/>
        <rFont val="Scotia"/>
        <family val="2"/>
      </rPr>
      <t xml:space="preserve">Latin America⁽²⁾ </t>
    </r>
    <r>
      <rPr>
        <i/>
        <sz val="11"/>
        <color rgb="FFFF0000"/>
        <rFont val="Scotia"/>
        <family val="2"/>
      </rPr>
      <t>($ millions)</t>
    </r>
  </si>
  <si>
    <r>
      <rPr>
        <sz val="11"/>
        <color rgb="FF000000"/>
        <rFont val="Scotia"/>
        <family val="2"/>
      </rPr>
      <t>Total revenue (TEB)</t>
    </r>
  </si>
  <si>
    <r>
      <rPr>
        <sz val="11"/>
        <color rgb="FF000000"/>
        <rFont val="Scotia"/>
        <family val="2"/>
      </rPr>
      <t>Net income before tax</t>
    </r>
  </si>
  <si>
    <r>
      <rPr>
        <sz val="11"/>
        <color rgb="FF000000"/>
        <rFont val="Scotia"/>
        <family val="2"/>
      </rPr>
      <t>Adjusting items (after tax)⁽³⁾</t>
    </r>
  </si>
  <si>
    <r>
      <rPr>
        <b/>
        <sz val="11"/>
        <color rgb="FF000000"/>
        <rFont val="Scotia"/>
        <family val="2"/>
      </rPr>
      <t>Adjusted net income⁽³⁾</t>
    </r>
  </si>
  <si>
    <r>
      <rPr>
        <sz val="11"/>
        <color rgb="FF000000"/>
        <rFont val="Scotia"/>
        <family val="2"/>
      </rPr>
      <t>Net income attributable to non-controlling interests (NCI)</t>
    </r>
  </si>
  <si>
    <r>
      <rPr>
        <b/>
        <sz val="11"/>
        <color rgb="FF000000"/>
        <rFont val="Scotia"/>
        <family val="2"/>
      </rPr>
      <t>Net income attributable to equity holders of the Bank (NIAEH)</t>
    </r>
  </si>
  <si>
    <r>
      <rPr>
        <sz val="11"/>
        <color rgb="FF000000"/>
        <rFont val="Scotia"/>
        <family val="2"/>
      </rPr>
      <t>Impact of FX Translation</t>
    </r>
  </si>
  <si>
    <r>
      <rPr>
        <b/>
        <sz val="11"/>
        <color rgb="FF000000"/>
        <rFont val="Scotia"/>
        <family val="2"/>
      </rPr>
      <t>NIAEH — including impact of FX Translation</t>
    </r>
  </si>
  <si>
    <r>
      <rPr>
        <b/>
        <sz val="11"/>
        <color rgb="FF000000"/>
        <rFont val="Scotia"/>
        <family val="2"/>
      </rPr>
      <t>Net income attributable to equity holders of the bank (NIAEH)</t>
    </r>
  </si>
  <si>
    <r>
      <rPr>
        <sz val="11"/>
        <color rgb="FF000000"/>
        <rFont val="Scotia"/>
        <family val="2"/>
      </rPr>
      <t>Impact of FX translation</t>
    </r>
  </si>
  <si>
    <r>
      <rPr>
        <b/>
        <sz val="11"/>
        <color rgb="FF000000"/>
        <rFont val="Scotia"/>
        <family val="2"/>
      </rPr>
      <t>NIAEH - including impact of FX translation</t>
    </r>
  </si>
  <si>
    <r>
      <rPr>
        <sz val="11"/>
        <color rgb="FF000000"/>
        <rFont val="Scotia"/>
        <family val="2"/>
      </rPr>
      <t>Net interest margin⁽⁵⁾</t>
    </r>
  </si>
  <si>
    <r>
      <rPr>
        <b/>
        <sz val="11"/>
        <color rgb="FF000000"/>
        <rFont val="Scotia"/>
        <family val="2"/>
      </rPr>
      <t>Reported⁽⁶⁾</t>
    </r>
  </si>
  <si>
    <t>Provision for credit losses (PCL) as % of average net loans and acceptances⁽⁷⁾</t>
  </si>
  <si>
    <t>PCL on impaired loans as % of average net loans and acceptances⁽⁷⁾</t>
  </si>
  <si>
    <r>
      <rPr>
        <sz val="11"/>
        <color rgb="FF000000"/>
        <rFont val="Scotia"/>
        <family val="2"/>
      </rPr>
      <t>Residential mortgages⁽⁸⁾</t>
    </r>
  </si>
  <si>
    <r>
      <rPr>
        <sz val="11"/>
        <color rgb="FF000000"/>
        <rFont val="Scotia"/>
        <family val="2"/>
      </rPr>
      <t>Personal loans⁽⁸⁾</t>
    </r>
  </si>
  <si>
    <r>
      <rPr>
        <b/>
        <sz val="11"/>
        <color rgb="FF000000"/>
        <rFont val="Scotia"/>
        <family val="2"/>
      </rPr>
      <t>Total Deposits</t>
    </r>
  </si>
  <si>
    <r>
      <rPr>
        <sz val="9"/>
        <color rgb="FF000000"/>
        <rFont val="Scotia"/>
        <family val="2"/>
      </rPr>
      <t xml:space="preserve">(2) Includes results of Mexico, Peru, Colombia, Chile, Brazil, along with results of smaller operations in the region and unallocated expenses. </t>
    </r>
  </si>
  <si>
    <r>
      <rPr>
        <sz val="9"/>
        <color rgb="FF000000"/>
        <rFont val="Scotia"/>
        <family val="2"/>
      </rPr>
      <t xml:space="preserve">(3) Adjusting item includes amortization of acquisition-related intangible assets. Refer to non-GAAP Measures on Notes Pages 1-2 of the Supplementary Financial Information Report for details. </t>
    </r>
  </si>
  <si>
    <r>
      <rPr>
        <sz val="9"/>
        <color rgb="FF000000"/>
        <rFont val="Scotia"/>
        <family val="2"/>
      </rPr>
      <t>(4) Ratios are on a reported currency basis.</t>
    </r>
  </si>
  <si>
    <r>
      <rPr>
        <sz val="9"/>
        <color rgb="FF000000"/>
        <rFont val="Scotia"/>
        <family val="2"/>
      </rPr>
      <t>(5) Refer to non-GAAP measures on page 5 of the Q2 2024 Quarterly Report to Shareholders, available on http://www.sedarplus.ca for a description of the measure. Refer to Appendix 3 of the Supplementary Financial Information Report for reconciliation.</t>
    </r>
  </si>
  <si>
    <r>
      <rPr>
        <sz val="9"/>
        <color rgb="FF000000"/>
        <rFont val="Scotia"/>
        <family val="2"/>
      </rPr>
      <t>(6) Refer to page 55 of the Q2 2024 Quarterly Report to Shareholders, available on http://www.sedarplus.ca, for an explanation of the composition of the measure. Such explanation is incorporated by reference hereto.</t>
    </r>
  </si>
  <si>
    <r>
      <rPr>
        <sz val="9"/>
        <color rgb="FF000000"/>
        <rFont val="Scotia"/>
        <family val="2"/>
      </rPr>
      <t>(7) Provision for credit losses on certain financial assets - loans, acceptances and off-balance sheet exposures.</t>
    </r>
  </si>
  <si>
    <r>
      <rPr>
        <sz val="9"/>
        <color rgb="FF000000"/>
        <rFont val="Scotia"/>
        <family val="2"/>
      </rPr>
      <t>(8) Prior period amounts have been restated to conform with current period presentation.</t>
    </r>
  </si>
  <si>
    <r>
      <rPr>
        <b/>
        <sz val="14"/>
        <color rgb="FFFFFFFF"/>
        <rFont val="Scotia"/>
        <family val="2"/>
      </rPr>
      <t>Appendix 2: International Banking by Region⁽¹⁾— Caribbean, Central America, and Asia</t>
    </r>
  </si>
  <si>
    <r>
      <rPr>
        <b/>
        <sz val="11"/>
        <color rgb="FFFF0000"/>
        <rFont val="Scotia"/>
        <family val="2"/>
      </rPr>
      <t>Caribbean &amp; Central America</t>
    </r>
    <r>
      <rPr>
        <i/>
        <sz val="11"/>
        <color rgb="FFFF0000"/>
        <rFont val="Scotia"/>
        <family val="2"/>
      </rPr>
      <t xml:space="preserve"> ($ millions)</t>
    </r>
  </si>
  <si>
    <r>
      <rPr>
        <b/>
        <sz val="11"/>
        <color rgb="FF000000"/>
        <rFont val="Scotia"/>
        <family val="2"/>
      </rPr>
      <t>NIAEH — including impact of FX translation</t>
    </r>
  </si>
  <si>
    <r>
      <rPr>
        <b/>
        <sz val="11"/>
        <color rgb="FFFF0000"/>
        <rFont val="Scotia"/>
        <family val="2"/>
      </rPr>
      <t>Profitability Measurements⁽³⁾</t>
    </r>
  </si>
  <si>
    <r>
      <rPr>
        <sz val="11"/>
        <color rgb="FF000000"/>
        <rFont val="Scotia"/>
        <family val="2"/>
      </rPr>
      <t>Net interest margin⁽⁴⁾</t>
    </r>
  </si>
  <si>
    <r>
      <rPr>
        <b/>
        <sz val="11"/>
        <color rgb="FF000000"/>
        <rFont val="Scotia"/>
        <family val="2"/>
      </rPr>
      <t>Reported⁽⁵⁾</t>
    </r>
  </si>
  <si>
    <t>Provision for credit losses (PCL) as % of average net loans and acceptances⁽⁶⁾</t>
  </si>
  <si>
    <t>PCL on impaired loans as % of average net loans and acceptances⁽⁶⁾</t>
  </si>
  <si>
    <r>
      <rPr>
        <b/>
        <sz val="11"/>
        <color rgb="FFFF0000"/>
        <rFont val="Scotia"/>
        <family val="2"/>
      </rPr>
      <t xml:space="preserve">Asia </t>
    </r>
    <r>
      <rPr>
        <i/>
        <sz val="11"/>
        <color rgb="FFFF0000"/>
        <rFont val="Scotia"/>
        <family val="2"/>
      </rPr>
      <t>($ millions)</t>
    </r>
  </si>
  <si>
    <r>
      <rPr>
        <sz val="11"/>
        <color rgb="FF000000"/>
        <rFont val="Scotia"/>
        <family val="2"/>
      </rPr>
      <t>Net income before tax⁽⁸⁾</t>
    </r>
  </si>
  <si>
    <r>
      <rPr>
        <sz val="9"/>
        <color rgb="FF000000"/>
        <rFont val="Scotia"/>
        <family val="2"/>
      </rPr>
      <t>(3) Ratios are on a reported currency basis.</t>
    </r>
  </si>
  <si>
    <r>
      <rPr>
        <sz val="9"/>
        <color rgb="FF000000"/>
        <rFont val="Scotia"/>
        <family val="2"/>
      </rPr>
      <t>(4)  Refer to non-GAAP measures on page 5 of the Q2 2024 Quarterly Report to Shareholders, available on http://www.sedarplus.ca for a description of the measure. Refer to Appendix 3 of the Supplementary Financial Information Report for reconciliation.</t>
    </r>
  </si>
  <si>
    <r>
      <rPr>
        <sz val="9"/>
        <color rgb="FF000000"/>
        <rFont val="Scotia"/>
        <family val="2"/>
      </rPr>
      <t>(8) Reported in Net Income (Loss) from Investments in Associated Corporations in International Banking's results.</t>
    </r>
  </si>
  <si>
    <r>
      <rPr>
        <b/>
        <sz val="14"/>
        <color rgb="FFFFFFFF"/>
        <rFont val="Scotia"/>
        <family val="2"/>
      </rPr>
      <t>Appendix 3: Reconciliation of non-GAAP Financial Measures</t>
    </r>
  </si>
  <si>
    <r>
      <rPr>
        <b/>
        <sz val="9"/>
        <color rgb="FF000000"/>
        <rFont val="Scotia"/>
        <family val="2"/>
      </rPr>
      <t>Reconciliation of reported and adjusted results</t>
    </r>
  </si>
  <si>
    <r>
      <rPr>
        <b/>
        <sz val="9"/>
        <color rgb="FF000000"/>
        <rFont val="Scotia"/>
        <family val="2"/>
      </rPr>
      <t>2024</t>
    </r>
  </si>
  <si>
    <r>
      <rPr>
        <sz val="9"/>
        <color rgb="FF000000"/>
        <rFont val="Scotia"/>
        <family val="2"/>
      </rPr>
      <t>Year-To-Date</t>
    </r>
  </si>
  <si>
    <r>
      <rPr>
        <sz val="9"/>
        <color rgb="FF000000"/>
        <rFont val="Scotia"/>
        <family val="2"/>
      </rPr>
      <t>Full Year</t>
    </r>
  </si>
  <si>
    <r>
      <rPr>
        <i/>
        <sz val="9"/>
        <color rgb="FFFF0000"/>
        <rFont val="Scotia"/>
        <family val="2"/>
      </rPr>
      <t>($ millions)</t>
    </r>
  </si>
  <si>
    <r>
      <rPr>
        <b/>
        <sz val="9"/>
        <color rgb="FF000000"/>
        <rFont val="Scotia"/>
        <family val="2"/>
      </rPr>
      <t>Q2</t>
    </r>
  </si>
  <si>
    <r>
      <rPr>
        <sz val="9"/>
        <color rgb="FF000000"/>
        <rFont val="Scotia"/>
        <family val="2"/>
      </rPr>
      <t>Q1</t>
    </r>
  </si>
  <si>
    <r>
      <rPr>
        <sz val="9"/>
        <color rgb="FF000000"/>
        <rFont val="Scotia"/>
        <family val="2"/>
      </rPr>
      <t>Q4</t>
    </r>
  </si>
  <si>
    <r>
      <rPr>
        <sz val="9"/>
        <color rgb="FF000000"/>
        <rFont val="Scotia"/>
        <family val="2"/>
      </rPr>
      <t>Q3</t>
    </r>
  </si>
  <si>
    <r>
      <rPr>
        <sz val="9"/>
        <color rgb="FF000000"/>
        <rFont val="Scotia"/>
        <family val="2"/>
      </rPr>
      <t>Q2</t>
    </r>
  </si>
  <si>
    <r>
      <rPr>
        <sz val="9"/>
        <color rgb="FF000000"/>
        <rFont val="Scotia"/>
        <family val="2"/>
      </rPr>
      <t>2024</t>
    </r>
  </si>
  <si>
    <r>
      <rPr>
        <b/>
        <sz val="9"/>
        <color rgb="FFFF0000"/>
        <rFont val="Scotia"/>
        <family val="2"/>
      </rPr>
      <t>Reported Results</t>
    </r>
  </si>
  <si>
    <r>
      <rPr>
        <sz val="9"/>
        <color rgb="FF231F20"/>
        <rFont val="Scotia"/>
        <family val="2"/>
      </rPr>
      <t>Net interest income</t>
    </r>
  </si>
  <si>
    <r>
      <rPr>
        <sz val="9"/>
        <color rgb="FF000000"/>
        <rFont val="Scotia"/>
        <family val="2"/>
      </rPr>
      <t>Non-interest income</t>
    </r>
  </si>
  <si>
    <r>
      <rPr>
        <b/>
        <sz val="9"/>
        <color rgb="FF231F20"/>
        <rFont val="Scotia"/>
        <family val="2"/>
      </rPr>
      <t>Total revenue</t>
    </r>
  </si>
  <si>
    <r>
      <rPr>
        <sz val="9"/>
        <color rgb="FF231F20"/>
        <rFont val="Scotia"/>
        <family val="2"/>
      </rPr>
      <t>Provision for credit losses</t>
    </r>
  </si>
  <si>
    <r>
      <rPr>
        <sz val="9"/>
        <color rgb="FF000000"/>
        <rFont val="Scotia"/>
        <family val="2"/>
      </rPr>
      <t>Non-interest expenses</t>
    </r>
  </si>
  <si>
    <r>
      <rPr>
        <sz val="9"/>
        <color rgb="FF231F20"/>
        <rFont val="Scotia"/>
        <family val="2"/>
      </rPr>
      <t>Income before taxes</t>
    </r>
  </si>
  <si>
    <r>
      <rPr>
        <sz val="9"/>
        <color rgb="FF000000"/>
        <rFont val="Scotia"/>
        <family val="2"/>
      </rPr>
      <t>Income tax expense</t>
    </r>
  </si>
  <si>
    <r>
      <rPr>
        <b/>
        <sz val="9"/>
        <color rgb="FF231F20"/>
        <rFont val="Scotia"/>
        <family val="2"/>
      </rPr>
      <t>Net income</t>
    </r>
  </si>
  <si>
    <r>
      <rPr>
        <sz val="9"/>
        <color rgb="FF231F20"/>
        <rFont val="Scotia"/>
        <family val="2"/>
      </rPr>
      <t>Net income attributable to non-controlling interests in subsidiaries (NCI)</t>
    </r>
  </si>
  <si>
    <r>
      <rPr>
        <sz val="9"/>
        <color rgb="FF231F20"/>
        <rFont val="Scotia"/>
        <family val="2"/>
      </rPr>
      <t>Net income attributable to equity holders</t>
    </r>
  </si>
  <si>
    <r>
      <rPr>
        <sz val="9"/>
        <color rgb="FF000000"/>
        <rFont val="Scotia"/>
        <family val="2"/>
      </rPr>
      <t>Net income attributable to preferred shareholders and other equity instrument holders</t>
    </r>
  </si>
  <si>
    <r>
      <rPr>
        <sz val="9"/>
        <color rgb="FF231F20"/>
        <rFont val="Scotia"/>
        <family val="2"/>
      </rPr>
      <t>Net income attributable to common shareholders</t>
    </r>
  </si>
  <si>
    <r>
      <rPr>
        <b/>
        <sz val="9"/>
        <color rgb="FF231F20"/>
        <rFont val="Scotia"/>
        <family val="2"/>
      </rPr>
      <t xml:space="preserve">Diluted earnings per share </t>
    </r>
    <r>
      <rPr>
        <b/>
        <i/>
        <sz val="9"/>
        <color rgb="FF231F20"/>
        <rFont val="Scotia"/>
        <family val="2"/>
      </rPr>
      <t>(in dollars)</t>
    </r>
  </si>
  <si>
    <r>
      <rPr>
        <b/>
        <sz val="9"/>
        <color rgb="FF231F20"/>
        <rFont val="Scotia"/>
        <family val="2"/>
      </rPr>
      <t xml:space="preserve">Weighted average number of diluted common shares outstanding </t>
    </r>
    <r>
      <rPr>
        <b/>
        <i/>
        <sz val="9"/>
        <color rgb="FF231F20"/>
        <rFont val="Scotia"/>
        <family val="2"/>
      </rPr>
      <t>(millions)</t>
    </r>
  </si>
  <si>
    <r>
      <rPr>
        <b/>
        <sz val="9"/>
        <color rgb="FFFF0000"/>
        <rFont val="Scotia"/>
        <family val="2"/>
      </rPr>
      <t>Adjustments</t>
    </r>
  </si>
  <si>
    <r>
      <rPr>
        <sz val="9"/>
        <color rgb="FF231F20"/>
        <rFont val="Scotia"/>
        <family val="2"/>
      </rPr>
      <t>Adjusting items impacting non-interest income and total revenue (Pre-tax)</t>
    </r>
  </si>
  <si>
    <r>
      <rPr>
        <sz val="9"/>
        <color rgb="FF231F20"/>
        <rFont val="Scotia"/>
        <family val="2"/>
      </rPr>
      <t>Divestitures and wind-down of operations</t>
    </r>
  </si>
  <si>
    <r>
      <rPr>
        <sz val="9"/>
        <color rgb="FF231F20"/>
        <rFont val="Scotia"/>
        <family val="2"/>
      </rPr>
      <t>Adjusting items impacting non-interest expense (Pre-tax)</t>
    </r>
  </si>
  <si>
    <r>
      <rPr>
        <sz val="9"/>
        <color rgb="FF231F20"/>
        <rFont val="Scotia"/>
        <family val="2"/>
      </rPr>
      <t>Restructuring charge and severance provisions</t>
    </r>
  </si>
  <si>
    <r>
      <rPr>
        <sz val="9"/>
        <color rgb="FF231F20"/>
        <rFont val="Scotia"/>
        <family val="2"/>
      </rPr>
      <t>Consolidation of real estate and contract termination costs</t>
    </r>
  </si>
  <si>
    <r>
      <rPr>
        <sz val="9"/>
        <color rgb="FF231F20"/>
        <rFont val="Scotia"/>
        <family val="2"/>
      </rPr>
      <t>Impairment of non-financial assets</t>
    </r>
  </si>
  <si>
    <r>
      <rPr>
        <sz val="9"/>
        <color rgb="FF231F20"/>
        <rFont val="Scotia"/>
        <family val="2"/>
      </rPr>
      <t>Amortization of acquisition-related intangible assets</t>
    </r>
  </si>
  <si>
    <r>
      <rPr>
        <sz val="9"/>
        <color rgb="FF231F20"/>
        <rFont val="Scotia"/>
        <family val="2"/>
      </rPr>
      <t>Support costs for the Scene+ loyalty program</t>
    </r>
  </si>
  <si>
    <r>
      <rPr>
        <sz val="9"/>
        <color rgb="FF231F20"/>
        <rFont val="Scotia"/>
        <family val="2"/>
      </rPr>
      <t>Total non-interest expense adjusting items (Pre-tax)</t>
    </r>
  </si>
  <si>
    <r>
      <rPr>
        <b/>
        <sz val="9"/>
        <color rgb="FF231F20"/>
        <rFont val="Scotia"/>
        <family val="2"/>
      </rPr>
      <t>Total impact of adjusting items on net income before taxes</t>
    </r>
  </si>
  <si>
    <r>
      <rPr>
        <sz val="9"/>
        <color rgb="FF231F20"/>
        <rFont val="Scotia"/>
        <family val="2"/>
      </rPr>
      <t>Impact of adjusting items on income tax expense</t>
    </r>
  </si>
  <si>
    <r>
      <rPr>
        <sz val="9"/>
        <color rgb="FF231F20"/>
        <rFont val="Scotia"/>
        <family val="2"/>
      </rPr>
      <t>Canada recovery dividend</t>
    </r>
  </si>
  <si>
    <r>
      <rPr>
        <b/>
        <sz val="9"/>
        <color rgb="FF231F20"/>
        <rFont val="Scotia"/>
        <family val="2"/>
      </rPr>
      <t>Total impact of adjusting items on income tax expense</t>
    </r>
  </si>
  <si>
    <r>
      <rPr>
        <b/>
        <sz val="9"/>
        <color rgb="FF231F20"/>
        <rFont val="Scotia"/>
        <family val="2"/>
      </rPr>
      <t>Total impact of adjusting items on net income</t>
    </r>
  </si>
  <si>
    <r>
      <rPr>
        <sz val="9"/>
        <color rgb="FF231F20"/>
        <rFont val="Scotia"/>
        <family val="2"/>
      </rPr>
      <t>Impact of adjusting items on NCI</t>
    </r>
  </si>
  <si>
    <r>
      <rPr>
        <b/>
        <sz val="9"/>
        <color rgb="FF231F20"/>
        <rFont val="Scotia"/>
        <family val="2"/>
      </rPr>
      <t>Total impact of adjusting items on net income attributable to equity holders and common shareholders</t>
    </r>
  </si>
  <si>
    <r>
      <rPr>
        <b/>
        <sz val="9"/>
        <color rgb="FFFF0000"/>
        <rFont val="Scotia"/>
        <family val="2"/>
      </rPr>
      <t>Adjusted Results</t>
    </r>
    <r>
      <rPr>
        <sz val="9"/>
        <color rgb="FFFF0000"/>
        <rFont val="Scotia"/>
        <family val="2"/>
      </rPr>
      <t xml:space="preserve"> </t>
    </r>
  </si>
  <si>
    <r>
      <rPr>
        <sz val="9"/>
        <color rgb="FF231F20"/>
        <rFont val="Scotia"/>
        <family val="2"/>
      </rPr>
      <t>Net income attributable to NCI</t>
    </r>
  </si>
  <si>
    <r>
      <rPr>
        <sz val="9"/>
        <color rgb="FF231F20"/>
        <rFont val="Scotia"/>
        <family val="2"/>
      </rPr>
      <t>Net income attributable to preferred shareholders and other equity instrument holders</t>
    </r>
  </si>
  <si>
    <r>
      <rPr>
        <b/>
        <sz val="9"/>
        <color rgb="FF231F20"/>
        <rFont val="Scotia"/>
        <family val="2"/>
      </rPr>
      <t xml:space="preserve">Impact of adjustments on diluted earnings per share </t>
    </r>
    <r>
      <rPr>
        <b/>
        <i/>
        <sz val="9"/>
        <color rgb="FF231F20"/>
        <rFont val="Scotia"/>
        <family val="2"/>
      </rPr>
      <t>(in dollars)</t>
    </r>
  </si>
  <si>
    <r>
      <rPr>
        <b/>
        <sz val="11"/>
        <color rgb="FF000000"/>
        <rFont val="Scotia"/>
        <family val="2"/>
      </rPr>
      <t>Return on equity reported and adjusted results by operating segment</t>
    </r>
  </si>
  <si>
    <r>
      <rPr>
        <b/>
        <sz val="11"/>
        <color rgb="FFFF0000"/>
        <rFont val="Scotia"/>
        <family val="2"/>
      </rPr>
      <t>All Bank</t>
    </r>
  </si>
  <si>
    <r>
      <rPr>
        <sz val="11"/>
        <color rgb="FF000000"/>
        <rFont val="Scotia"/>
        <family val="2"/>
      </rPr>
      <t>Total average common equity⁽¹⁾⁽²⁾</t>
    </r>
  </si>
  <si>
    <r>
      <rPr>
        <sz val="11"/>
        <color rgb="FF000000"/>
        <rFont val="Scotia"/>
        <family val="2"/>
      </rPr>
      <t>Return on equity</t>
    </r>
  </si>
  <si>
    <r>
      <rPr>
        <b/>
        <sz val="11"/>
        <color rgb="FFFF0000"/>
        <rFont val="Scotia"/>
        <family val="2"/>
      </rPr>
      <t>Canadian Banking</t>
    </r>
  </si>
  <si>
    <r>
      <rPr>
        <b/>
        <sz val="11"/>
        <color rgb="FFFF0000"/>
        <rFont val="Scotia"/>
        <family val="2"/>
      </rPr>
      <t>International Banking</t>
    </r>
  </si>
  <si>
    <r>
      <rPr>
        <b/>
        <sz val="11"/>
        <color rgb="FFFF0000"/>
        <rFont val="Scotia"/>
        <family val="2"/>
      </rPr>
      <t>Global Wealth Management</t>
    </r>
  </si>
  <si>
    <t>(2)  Effective Q1 2024, the Bank increased the capital attributed to business lines to approximate 11.5% of Basel III common equity capital requirements. Previously, capital was attributed to approximate 10.5%. Prior period amounts have not been restated.</t>
  </si>
  <si>
    <r>
      <rPr>
        <b/>
        <sz val="11"/>
        <color rgb="FF000000"/>
        <rFont val="Scotia"/>
        <family val="2"/>
      </rPr>
      <t>Net Interest Margin by operating segment</t>
    </r>
  </si>
  <si>
    <r>
      <rPr>
        <b/>
        <sz val="11"/>
        <color rgb="FF000000"/>
        <rFont val="Scotia"/>
        <family val="2"/>
      </rPr>
      <t>Average total assets</t>
    </r>
    <r>
      <rPr>
        <b/>
        <vertAlign val="superscript"/>
        <sz val="11"/>
        <color rgb="FF333333"/>
        <rFont val="Scotia"/>
        <family val="2"/>
      </rPr>
      <t>⁽¹⁾</t>
    </r>
  </si>
  <si>
    <r>
      <rPr>
        <sz val="11"/>
        <color rgb="FF000000"/>
        <rFont val="Scotia"/>
        <family val="2"/>
      </rPr>
      <t>Less: Non-earning assets</t>
    </r>
  </si>
  <si>
    <r>
      <rPr>
        <sz val="11"/>
        <color rgb="FF000000"/>
        <rFont val="Scotia"/>
        <family val="2"/>
      </rPr>
      <t>Average total earning assets</t>
    </r>
    <r>
      <rPr>
        <vertAlign val="superscript"/>
        <sz val="11"/>
        <color rgb="FF333333"/>
        <rFont val="Scotia"/>
        <family val="2"/>
      </rPr>
      <t>⁽¹⁾</t>
    </r>
  </si>
  <si>
    <r>
      <rPr>
        <sz val="11"/>
        <color rgb="FF000000"/>
        <rFont val="Scotia"/>
        <family val="2"/>
      </rPr>
      <t>Less:</t>
    </r>
  </si>
  <si>
    <r>
      <rPr>
        <sz val="11"/>
        <color rgb="FF000000"/>
        <rFont val="Scotia"/>
        <family val="2"/>
      </rPr>
      <t>Other deductions</t>
    </r>
  </si>
  <si>
    <r>
      <rPr>
        <b/>
        <sz val="11"/>
        <color rgb="FF000000"/>
        <rFont val="Scotia"/>
        <family val="2"/>
      </rPr>
      <t>Average core earning assets</t>
    </r>
    <r>
      <rPr>
        <b/>
        <vertAlign val="superscript"/>
        <sz val="11"/>
        <color rgb="FF333333"/>
        <rFont val="Scotia"/>
        <family val="2"/>
      </rPr>
      <t>⁽¹⁾</t>
    </r>
  </si>
  <si>
    <r>
      <rPr>
        <b/>
        <sz val="11"/>
        <color rgb="FF000000"/>
        <rFont val="Scotia"/>
        <family val="2"/>
      </rPr>
      <t>Net Interest Income</t>
    </r>
  </si>
  <si>
    <r>
      <rPr>
        <sz val="11"/>
        <color rgb="FF000000"/>
        <rFont val="Scotia"/>
        <family val="2"/>
      </rPr>
      <t>Less: Non-core net interest income</t>
    </r>
  </si>
  <si>
    <r>
      <rPr>
        <b/>
        <sz val="11"/>
        <color rgb="FF000000"/>
        <rFont val="Scotia"/>
        <family val="2"/>
      </rPr>
      <t>Net interest income on core earning assets</t>
    </r>
  </si>
  <si>
    <t>Net  Interest Margin (%)⁽²⁾</t>
  </si>
  <si>
    <r>
      <rPr>
        <sz val="9"/>
        <color rgb="FF000000"/>
        <rFont val="Scotia"/>
        <family val="2"/>
      </rPr>
      <t>(1) Average balances represents the average of daily balance for the period</t>
    </r>
  </si>
  <si>
    <r>
      <rPr>
        <sz val="9"/>
        <color rgb="FF000000"/>
        <rFont val="Scotia"/>
        <family val="2"/>
      </rPr>
      <t>(2) Refer to non-GAAP measures on page 5 of the Q2 2024 Quarterly Report to Shareholders, available on http://www.sedarplus.ca for a description of the measure.</t>
    </r>
  </si>
  <si>
    <r>
      <rPr>
        <b/>
        <sz val="11"/>
        <color rgb="FF000000"/>
        <rFont val="Scotia"/>
        <family val="2"/>
      </rPr>
      <t>Net Interest Margin by International Banking Region</t>
    </r>
  </si>
  <si>
    <r>
      <rPr>
        <b/>
        <sz val="11"/>
        <color rgb="FFFF0000"/>
        <rFont val="Scotia"/>
        <family val="2"/>
      </rPr>
      <t>Latin America</t>
    </r>
  </si>
  <si>
    <r>
      <rPr>
        <sz val="11"/>
        <color rgb="FF000000"/>
        <rFont val="Scotia"/>
        <family val="2"/>
      </rPr>
      <t>Non-core net interest income</t>
    </r>
  </si>
  <si>
    <r>
      <rPr>
        <b/>
        <sz val="11"/>
        <color rgb="FFFF0000"/>
        <rFont val="Scotia"/>
        <family val="2"/>
      </rPr>
      <t>Caribbean and Central America</t>
    </r>
  </si>
  <si>
    <t>Employees⁽⁵⁾</t>
  </si>
  <si>
    <r>
      <t>Period-End Balances</t>
    </r>
    <r>
      <rPr>
        <b/>
        <i/>
        <sz val="11"/>
        <color rgb="FFFF0000"/>
        <rFont val="Scotia"/>
        <family val="2"/>
      </rPr>
      <t xml:space="preserve"> </t>
    </r>
    <r>
      <rPr>
        <i/>
        <sz val="11"/>
        <color rgb="FFFF0000"/>
        <rFont val="Scotia"/>
        <family val="2"/>
      </rPr>
      <t>($ billions)</t>
    </r>
    <r>
      <rPr>
        <b/>
        <sz val="11"/>
        <color rgb="FFFF0000"/>
        <rFont val="Scotia"/>
        <family val="2"/>
      </rPr>
      <t>⁽⁴⁾</t>
    </r>
  </si>
  <si>
    <t>(5) Employees are reported on a full-time equivalent basis.</t>
  </si>
  <si>
    <r>
      <rPr>
        <b/>
        <sz val="11"/>
        <color rgb="FF000000"/>
        <rFont val="Scotia"/>
        <family val="2"/>
      </rPr>
      <t>Net Impaired Loans</t>
    </r>
  </si>
  <si>
    <t>(1) Average amounts calculated using methods intended to approximate the daily average balances for the period.</t>
  </si>
  <si>
    <t>(3) Refer to non-GAAP Measures on Notes Pages 1-2 of the Supplementary Financial Information Report for the description of the adjusting items. Refer to Page 30 of the Supplementary Financial Information Report for reconciliation.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</si>
</sst>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164" formatCode="_(* #,##0_);_(* \(#,##0\);_(* &quot;-&quot;_);_(@_)"/>
    <numFmt numFmtId="165" formatCode="_(* #,##0.00_);_(* \(#,##0.00\);_(* &quot;-&quot;??_);_(@_)"/>
    <numFmt numFmtId="166" formatCode="* 0_);_(* \(0\);_(* &quot;-&quot;_);_(@_)"/>
    <numFmt numFmtId="167" formatCode="_(* #,##0_);_(* \(#,##0\);_(* &quot;-&quot;_);_(* @_)"/>
    <numFmt numFmtId="168" formatCode="* 0_);_(* \(0\);_(* &quot;-&quot;_);_(* @_)"/>
    <numFmt numFmtId="169" formatCode="_(* #,##0.00_);_(* \(#,##0.00\);_(* &quot;-&quot;_);_(* @_)"/>
    <numFmt numFmtId="170" formatCode="_(* #,##0.0_);_(* \(#,##0.0\);_(* &quot;-&quot;_);_(* @_)"/>
    <numFmt numFmtId="171" formatCode="_(* #,##0.0_);_(* \(#,##0.0\);_(* &quot;-&quot;_);_(@_)"/>
    <numFmt numFmtId="172" formatCode="_(* #,##0.00_);_(* \(#,##0.00\);_(* &quot;-&quot;_);_(@_)"/>
    <numFmt numFmtId="173" formatCode="#,##0;\(#,##0\);* &quot;-&quot;;@"/>
    <numFmt numFmtId="174" formatCode="#,##0.00;\(#,##0.00\);* &quot;-&quot;;@"/>
    <numFmt numFmtId="175" formatCode="_(* #,##0_);_(* \(#,##0\);_(* &quot;-&quot;??_);_(@_)"/>
    <numFmt numFmtId="176" formatCode="#,##0,,;\(#,##0,,\);* &quot;-&quot;;@"/>
    <numFmt numFmtId="177" formatCode="_(* 0_);_(* \(0\);_(* &quot;-&quot;_);* @_)"/>
    <numFmt numFmtId="178" formatCode="* #,##0_);_(* \(#,##0\);_(* &quot;-&quot;_);_(* @_)"/>
    <numFmt numFmtId="179" formatCode="* #,##0_);_(* \(#,##0\);_(* &quot;-&quot;??_);_(@_)"/>
    <numFmt numFmtId="180" formatCode="#,##0.0,,,;\(#,##0.0,,,\);* &quot;-&quot;;@"/>
    <numFmt numFmtId="181" formatCode="* #,##0_);_(* \(#,##0\);_(* &quot;-&quot;_);_(@_)"/>
    <numFmt numFmtId="182" formatCode="#,##0;\-#,##0;* &quot;-&quot;;@"/>
    <numFmt numFmtId="183" formatCode="[&lt;=9999999]###\-####;###\-###\-####"/>
    <numFmt numFmtId="184" formatCode="mmmm\ d\,\ yyyy"/>
    <numFmt numFmtId="185" formatCode="0.0%"/>
    <numFmt numFmtId="186" formatCode="_(* #,##0.00_);_(* \(#,##0.0\);_(* &quot;-&quot;_);_(@_)"/>
    <numFmt numFmtId="187" formatCode="_(* #,##0.0%_);_(* \(#,##0.0%\);_(* &quot;-&quot;_);_(* @_)"/>
  </numFmts>
  <fonts count="74" x14ac:knownFonts="1">
    <font>
      <sz val="11"/>
      <color theme="1"/>
      <name val="Calibri"/>
      <family val="2"/>
      <scheme val="minor"/>
    </font>
    <font>
      <sz val="11"/>
      <color theme="1"/>
      <name val="Calibri"/>
      <family val="2"/>
      <scheme val="minor"/>
    </font>
    <font>
      <sz val="9"/>
      <color theme="1"/>
      <name val="Courier New"/>
      <family val="3"/>
    </font>
    <font>
      <i/>
      <sz val="9"/>
      <color rgb="FF0070C0"/>
      <name val="Courier New"/>
      <family val="3"/>
    </font>
    <font>
      <sz val="11"/>
      <color theme="1"/>
      <name val="Scotia"/>
      <family val="2"/>
    </font>
    <font>
      <sz val="60"/>
      <color rgb="FFEC101A"/>
      <name val="Scotia Headline"/>
      <family val="2"/>
    </font>
    <font>
      <sz val="48"/>
      <color rgb="FFEC101A"/>
      <name val="Scotia Headline"/>
      <family val="2"/>
    </font>
    <font>
      <sz val="36"/>
      <color rgb="FF000000"/>
      <name val="Scotia Headline"/>
      <family val="2"/>
    </font>
    <font>
      <sz val="18"/>
      <color rgb="FF000000"/>
      <name val="Scotia Headline"/>
      <family val="2"/>
    </font>
    <font>
      <sz val="12"/>
      <color rgb="FF000000"/>
      <name val="Scotia"/>
      <family val="2"/>
    </font>
    <font>
      <b/>
      <sz val="18"/>
      <color rgb="FF000000"/>
      <name val="Scotia Headline"/>
      <family val="2"/>
    </font>
    <font>
      <u/>
      <sz val="11"/>
      <color theme="10"/>
      <name val="Calibri"/>
      <family val="2"/>
      <scheme val="minor"/>
    </font>
    <font>
      <u/>
      <sz val="12"/>
      <color theme="10"/>
      <name val="Scotia"/>
      <family val="2"/>
    </font>
    <font>
      <b/>
      <sz val="11"/>
      <color theme="0"/>
      <name val="Scotia"/>
      <family val="2"/>
    </font>
    <font>
      <b/>
      <sz val="9"/>
      <color theme="0"/>
      <name val="Scotia"/>
      <family val="2"/>
    </font>
    <font>
      <b/>
      <sz val="11"/>
      <color rgb="FFFF0000"/>
      <name val="Scotia"/>
      <family val="2"/>
    </font>
    <font>
      <sz val="11"/>
      <color rgb="FF0000FF"/>
      <name val="Scotia"/>
      <family val="2"/>
    </font>
    <font>
      <sz val="11"/>
      <name val="Scotia"/>
      <family val="2"/>
    </font>
    <font>
      <b/>
      <sz val="11"/>
      <name val="Scotia"/>
      <family val="2"/>
    </font>
    <font>
      <sz val="11"/>
      <color theme="10"/>
      <name val="Scotia"/>
      <family val="2"/>
    </font>
    <font>
      <b/>
      <sz val="9"/>
      <color theme="1"/>
      <name val="Scotia"/>
      <family val="2"/>
    </font>
    <font>
      <sz val="9"/>
      <color theme="1"/>
      <name val="Scotia"/>
      <family val="2"/>
    </font>
    <font>
      <sz val="10"/>
      <color theme="1"/>
      <name val="Arial"/>
      <family val="2"/>
    </font>
    <font>
      <b/>
      <sz val="14"/>
      <color rgb="FFFFFFFF"/>
      <name val="Scotia"/>
      <family val="2"/>
    </font>
    <font>
      <b/>
      <sz val="11"/>
      <color rgb="FF000000"/>
      <name val="Scotia"/>
      <family val="2"/>
    </font>
    <font>
      <sz val="11"/>
      <color rgb="FF000000"/>
      <name val="Scotia"/>
      <family val="2"/>
    </font>
    <font>
      <sz val="8"/>
      <color rgb="FF000000"/>
      <name val="Scotia"/>
      <family val="2"/>
    </font>
    <font>
      <b/>
      <sz val="12"/>
      <color rgb="FF000000"/>
      <name val="Scotia"/>
      <family val="2"/>
    </font>
    <font>
      <sz val="10"/>
      <color rgb="FF000000"/>
      <name val="Scotia"/>
      <family val="2"/>
    </font>
    <font>
      <b/>
      <sz val="10"/>
      <color rgb="FF000000"/>
      <name val="Scotia"/>
      <family val="2"/>
    </font>
    <font>
      <i/>
      <sz val="10"/>
      <color rgb="FFFF0000"/>
      <name val="Scotia"/>
      <family val="2"/>
    </font>
    <font>
      <b/>
      <sz val="10"/>
      <color rgb="FFFF0000"/>
      <name val="Scotia"/>
      <family val="2"/>
    </font>
    <font>
      <b/>
      <sz val="6"/>
      <color rgb="FF000000"/>
      <name val="Scotia"/>
      <family val="2"/>
    </font>
    <font>
      <sz val="6"/>
      <color rgb="FF000000"/>
      <name val="Scotia"/>
      <family val="2"/>
    </font>
    <font>
      <sz val="7"/>
      <color rgb="FF000000"/>
      <name val="Scotia"/>
      <family val="2"/>
    </font>
    <font>
      <vertAlign val="superscript"/>
      <sz val="7"/>
      <color rgb="FF000000"/>
      <name val="Scotia"/>
      <family val="2"/>
    </font>
    <font>
      <sz val="9"/>
      <color rgb="FF000000"/>
      <name val="Scotia"/>
      <family val="2"/>
    </font>
    <font>
      <b/>
      <sz val="7"/>
      <color rgb="FF000000"/>
      <name val="Scotia"/>
      <family val="2"/>
    </font>
    <font>
      <i/>
      <sz val="11"/>
      <color rgb="FFFF0000"/>
      <name val="Scotia"/>
      <family val="2"/>
    </font>
    <font>
      <sz val="11"/>
      <color rgb="FFFFFFFF"/>
      <name val="Scotia"/>
      <family val="2"/>
    </font>
    <font>
      <sz val="10"/>
      <color rgb="FF000000"/>
      <name val="Arial"/>
      <family val="2"/>
    </font>
    <font>
      <sz val="7"/>
      <name val="Scotia"/>
      <family val="2"/>
    </font>
    <font>
      <b/>
      <i/>
      <sz val="11"/>
      <color rgb="FFFF0000"/>
      <name val="Scotia"/>
      <family val="2"/>
    </font>
    <font>
      <sz val="14"/>
      <color rgb="FF000000"/>
      <name val="Calibri"/>
      <family val="2"/>
      <scheme val="minor"/>
    </font>
    <font>
      <sz val="11"/>
      <color rgb="FFFF0000"/>
      <name val="Scotia"/>
      <family val="2"/>
    </font>
    <font>
      <sz val="11"/>
      <color rgb="FF000000"/>
      <name val="Calibri"/>
      <family val="2"/>
      <scheme val="minor"/>
    </font>
    <font>
      <sz val="6"/>
      <name val="Scotia"/>
      <family val="2"/>
    </font>
    <font>
      <b/>
      <sz val="11"/>
      <color rgb="FF000000"/>
      <name val="Calibri"/>
      <family val="2"/>
      <scheme val="minor"/>
    </font>
    <font>
      <b/>
      <sz val="6"/>
      <name val="Scotia"/>
      <family val="2"/>
    </font>
    <font>
      <b/>
      <sz val="11"/>
      <color rgb="FFFFFFFF"/>
      <name val="Scotia"/>
      <family val="2"/>
    </font>
    <font>
      <b/>
      <sz val="7"/>
      <name val="Scotia"/>
      <family val="2"/>
    </font>
    <font>
      <sz val="9"/>
      <name val="Scotia"/>
      <family val="2"/>
    </font>
    <font>
      <b/>
      <sz val="14"/>
      <color theme="0"/>
      <name val="Scotia"/>
      <family val="2"/>
    </font>
    <font>
      <b/>
      <sz val="11"/>
      <color theme="1"/>
      <name val="Scotia"/>
      <family val="2"/>
    </font>
    <font>
      <b/>
      <sz val="7"/>
      <color theme="1"/>
      <name val="Scotia"/>
      <family val="2"/>
    </font>
    <font>
      <sz val="7"/>
      <color theme="1"/>
      <name val="Scotia"/>
      <family val="2"/>
    </font>
    <font>
      <sz val="14"/>
      <color rgb="FFFFFFFF"/>
      <name val="Scotia"/>
      <family val="2"/>
    </font>
    <font>
      <b/>
      <sz val="6"/>
      <color theme="1"/>
      <name val="Scotia"/>
      <family val="2"/>
    </font>
    <font>
      <sz val="6"/>
      <color theme="1"/>
      <name val="Scotia"/>
      <family val="2"/>
    </font>
    <font>
      <b/>
      <sz val="10"/>
      <color theme="1"/>
      <name val="Scotia"/>
      <family val="2"/>
    </font>
    <font>
      <sz val="10"/>
      <color theme="1"/>
      <name val="Scotia"/>
      <family val="2"/>
    </font>
    <font>
      <u/>
      <sz val="11"/>
      <color theme="1"/>
      <name val="Scotia"/>
      <family val="2"/>
    </font>
    <font>
      <sz val="6"/>
      <color theme="1"/>
      <name val="Calibri"/>
      <family val="2"/>
      <scheme val="minor"/>
    </font>
    <font>
      <b/>
      <sz val="9"/>
      <name val="Scotia"/>
      <family val="2"/>
    </font>
    <font>
      <b/>
      <sz val="9"/>
      <color rgb="FF000000"/>
      <name val="Scotia"/>
      <family val="2"/>
    </font>
    <font>
      <sz val="10"/>
      <color rgb="FF000000"/>
      <name val="Times New Roman"/>
      <family val="1"/>
    </font>
    <font>
      <i/>
      <sz val="9"/>
      <color rgb="FFFF0000"/>
      <name val="Scotia"/>
      <family val="2"/>
    </font>
    <font>
      <b/>
      <sz val="9"/>
      <color rgb="FFFF0000"/>
      <name val="Scotia"/>
      <family val="2"/>
    </font>
    <font>
      <sz val="9"/>
      <color rgb="FF231F20"/>
      <name val="Scotia"/>
      <family val="2"/>
    </font>
    <font>
      <b/>
      <sz val="9"/>
      <color rgb="FF231F20"/>
      <name val="Scotia"/>
      <family val="2"/>
    </font>
    <font>
      <b/>
      <i/>
      <sz val="9"/>
      <color rgb="FF231F20"/>
      <name val="Scotia"/>
      <family val="2"/>
    </font>
    <font>
      <sz val="9"/>
      <color rgb="FFFF0000"/>
      <name val="Scotia"/>
      <family val="2"/>
    </font>
    <font>
      <b/>
      <vertAlign val="superscript"/>
      <sz val="11"/>
      <color rgb="FF333333"/>
      <name val="Scotia"/>
      <family val="2"/>
    </font>
    <font>
      <vertAlign val="superscript"/>
      <sz val="11"/>
      <color rgb="FF333333"/>
      <name val="Scotia"/>
      <family val="2"/>
    </font>
  </fonts>
  <fills count="19">
    <fill>
      <patternFill patternType="none"/>
    </fill>
    <fill>
      <patternFill patternType="gray125"/>
    </fill>
    <fill>
      <patternFill patternType="solid">
        <fgColor rgb="FFFF0000"/>
        <bgColor indexed="64"/>
      </patternFill>
    </fill>
    <fill>
      <patternFill patternType="solid">
        <fgColor rgb="FFFFFFFF"/>
        <bgColor indexed="64"/>
      </patternFill>
    </fill>
    <fill>
      <patternFill patternType="solid">
        <fgColor rgb="FFF9F9F9"/>
        <bgColor indexed="64"/>
      </patternFill>
    </fill>
    <fill>
      <patternFill patternType="solid">
        <fgColor rgb="FFF8F8F8"/>
        <bgColor indexed="64"/>
      </patternFill>
    </fill>
    <fill>
      <patternFill patternType="solid">
        <fgColor rgb="FFF6F6F6"/>
        <bgColor indexed="64"/>
      </patternFill>
    </fill>
    <fill>
      <patternFill patternType="solid">
        <fgColor rgb="FFF7F7F7"/>
        <bgColor indexed="64"/>
      </patternFill>
    </fill>
    <fill>
      <patternFill patternType="solid">
        <fgColor rgb="FFF5F5F5"/>
        <bgColor indexed="64"/>
      </patternFill>
    </fill>
    <fill>
      <patternFill patternType="solid">
        <fgColor rgb="FFF3F3F3"/>
        <bgColor indexed="64"/>
      </patternFill>
    </fill>
    <fill>
      <patternFill patternType="solid">
        <fgColor rgb="FFF4F4F4"/>
        <bgColor indexed="64"/>
      </patternFill>
    </fill>
    <fill>
      <patternFill patternType="solid">
        <fgColor theme="0" tint="-4.6143986327707755E-2"/>
        <bgColor indexed="64"/>
      </patternFill>
    </fill>
    <fill>
      <patternFill patternType="solid">
        <fgColor theme="0" tint="-4.5106357005523852E-2"/>
        <bgColor indexed="64"/>
      </patternFill>
    </fill>
    <fill>
      <patternFill patternType="solid">
        <fgColor theme="0" tint="-4.6845912045655691E-2"/>
        <bgColor indexed="64"/>
      </patternFill>
    </fill>
    <fill>
      <patternFill patternType="solid">
        <fgColor theme="0" tint="-4.6418652912991729E-2"/>
        <bgColor indexed="64"/>
      </patternFill>
    </fill>
    <fill>
      <patternFill patternType="solid">
        <fgColor theme="0" tint="-4.6205023346659747E-2"/>
        <bgColor indexed="64"/>
      </patternFill>
    </fill>
    <fill>
      <patternFill patternType="solid">
        <fgColor theme="0" tint="-4.4740134891811882E-2"/>
        <bgColor indexed="64"/>
      </patternFill>
    </fill>
    <fill>
      <patternFill patternType="solid">
        <fgColor theme="0" tint="-4.4709616382335886E-2"/>
        <bgColor indexed="64"/>
      </patternFill>
    </fill>
    <fill>
      <patternFill patternType="solid">
        <fgColor rgb="FFF2F2F2"/>
        <bgColor indexed="64"/>
      </patternFill>
    </fill>
  </fills>
  <borders count="932">
    <border>
      <left/>
      <right/>
      <top/>
      <bottom/>
      <diagonal/>
    </border>
    <border>
      <left/>
      <right/>
      <top/>
      <bottom style="thin">
        <color theme="0" tint="-4.5716727195043792E-2"/>
      </bottom>
      <diagonal/>
    </border>
    <border>
      <left/>
      <right/>
      <top style="thin">
        <color theme="0" tint="-4.5716727195043792E-2"/>
      </top>
      <bottom style="thin">
        <color theme="0" tint="-4.5716727195043792E-2"/>
      </bottom>
      <diagonal/>
    </border>
    <border>
      <left/>
      <right/>
      <top/>
      <bottom style="thin">
        <color theme="0" tint="-0.14337595751823481"/>
      </bottom>
      <diagonal/>
    </border>
    <border>
      <left/>
      <right style="thin">
        <color theme="0" tint="-0.14334543900875882"/>
      </right>
      <top style="thin">
        <color theme="0" tint="-0.14337595751823481"/>
      </top>
      <bottom style="thin">
        <color theme="0" tint="-0.14337595751823481"/>
      </bottom>
      <diagonal/>
    </border>
    <border>
      <left/>
      <right/>
      <top style="thin">
        <color theme="0" tint="-0.14337595751823481"/>
      </top>
      <bottom style="thin">
        <color theme="0" tint="-0.14337595751823481"/>
      </bottom>
      <diagonal/>
    </border>
    <border>
      <left/>
      <right style="thin">
        <color theme="0" tint="-0.14337595751823481"/>
      </right>
      <top style="thin">
        <color theme="0" tint="-0.14337595751823481"/>
      </top>
      <bottom style="thin">
        <color theme="0" tint="-0.14337595751823481"/>
      </bottom>
      <diagonal/>
    </border>
    <border>
      <left style="thin">
        <color theme="0" tint="-0.14337595751823481"/>
      </left>
      <right/>
      <top style="thin">
        <color theme="0" tint="-0.14337595751823481"/>
      </top>
      <bottom style="thin">
        <color theme="0" tint="-0.14337595751823481"/>
      </bottom>
      <diagonal/>
    </border>
    <border>
      <left/>
      <right style="thin">
        <color theme="0" tint="-0.14334543900875882"/>
      </right>
      <top style="thin">
        <color theme="0" tint="-0.14337595751823481"/>
      </top>
      <bottom style="thin">
        <color theme="0" tint="-4.3397320474868009E-2"/>
      </bottom>
      <diagonal/>
    </border>
    <border>
      <left/>
      <right/>
      <top style="thin">
        <color theme="0" tint="-0.14337595751823481"/>
      </top>
      <bottom style="thin">
        <color theme="0" tint="-4.3397320474868009E-2"/>
      </bottom>
      <diagonal/>
    </border>
    <border>
      <left/>
      <right style="thin">
        <color theme="0" tint="-0.14337595751823481"/>
      </right>
      <top style="thin">
        <color theme="0" tint="-0.14337595751823481"/>
      </top>
      <bottom style="thin">
        <color theme="0" tint="-4.3397320474868009E-2"/>
      </bottom>
      <diagonal/>
    </border>
    <border>
      <left style="thin">
        <color theme="0" tint="-0.14337595751823481"/>
      </left>
      <right/>
      <top style="thin">
        <color theme="0" tint="-0.14337595751823481"/>
      </top>
      <bottom style="thin">
        <color theme="0" tint="-4.3397320474868009E-2"/>
      </bottom>
      <diagonal/>
    </border>
    <border>
      <left/>
      <right style="thin">
        <color theme="0" tint="-0.14334543900875882"/>
      </right>
      <top style="thin">
        <color theme="0" tint="-4.3397320474868009E-2"/>
      </top>
      <bottom style="thin">
        <color theme="0" tint="-4.3397320474868009E-2"/>
      </bottom>
      <diagonal/>
    </border>
    <border>
      <left/>
      <right/>
      <top style="thin">
        <color theme="0" tint="-4.3397320474868009E-2"/>
      </top>
      <bottom style="thin">
        <color theme="0" tint="-4.3397320474868009E-2"/>
      </bottom>
      <diagonal/>
    </border>
    <border>
      <left/>
      <right style="thin">
        <color theme="0" tint="-0.14337595751823481"/>
      </right>
      <top style="thin">
        <color theme="0" tint="-4.3397320474868009E-2"/>
      </top>
      <bottom style="thin">
        <color theme="0" tint="-4.3397320474868009E-2"/>
      </bottom>
      <diagonal/>
    </border>
    <border>
      <left style="thin">
        <color rgb="FFDADADA"/>
      </left>
      <right/>
      <top style="thin">
        <color rgb="FFF4F4F4"/>
      </top>
      <bottom style="thin">
        <color rgb="FFF4F4F4"/>
      </bottom>
      <diagonal/>
    </border>
    <border>
      <left style="thin">
        <color theme="0" tint="-0.14337595751823481"/>
      </left>
      <right/>
      <top style="thin">
        <color theme="0" tint="-4.3397320474868009E-2"/>
      </top>
      <bottom style="thin">
        <color theme="0" tint="-4.3397320474868009E-2"/>
      </bottom>
      <diagonal/>
    </border>
    <border>
      <left/>
      <right style="thin">
        <color theme="0" tint="-0.14334543900875882"/>
      </right>
      <top style="thin">
        <color theme="0" tint="-4.3397320474868009E-2"/>
      </top>
      <bottom style="thin">
        <color theme="0" tint="-0.14337595751823481"/>
      </bottom>
      <diagonal/>
    </border>
    <border>
      <left/>
      <right/>
      <top style="thin">
        <color theme="0" tint="-4.3397320474868009E-2"/>
      </top>
      <bottom style="thin">
        <color theme="0" tint="-0.14337595751823481"/>
      </bottom>
      <diagonal/>
    </border>
    <border>
      <left/>
      <right style="thin">
        <color theme="0" tint="-0.14337595751823481"/>
      </right>
      <top style="thin">
        <color theme="0" tint="-4.3397320474868009E-2"/>
      </top>
      <bottom style="thin">
        <color theme="0" tint="-0.14337595751823481"/>
      </bottom>
      <diagonal/>
    </border>
    <border>
      <left style="thin">
        <color rgb="FFDADADA"/>
      </left>
      <right/>
      <top style="thin">
        <color rgb="FFF4F4F4"/>
      </top>
      <bottom style="thin">
        <color rgb="FFDADADA"/>
      </bottom>
      <diagonal/>
    </border>
    <border>
      <left style="thin">
        <color theme="0" tint="-0.14337595751823481"/>
      </left>
      <right/>
      <top style="thin">
        <color theme="0" tint="-4.3397320474868009E-2"/>
      </top>
      <bottom style="thin">
        <color theme="0" tint="-0.14337595751823481"/>
      </bottom>
      <diagonal/>
    </border>
    <border>
      <left style="thin">
        <color rgb="FFDADADA"/>
      </left>
      <right/>
      <top style="thin">
        <color rgb="FFDADADA"/>
      </top>
      <bottom style="thin">
        <color rgb="FFDADADA"/>
      </bottom>
      <diagonal/>
    </border>
    <border>
      <left style="thin">
        <color rgb="FFDADADA"/>
      </left>
      <right/>
      <top style="thin">
        <color rgb="FFDADADA"/>
      </top>
      <bottom style="thin">
        <color rgb="FFF4F4F4"/>
      </bottom>
      <diagonal/>
    </border>
    <border>
      <left/>
      <right/>
      <top style="thin">
        <color rgb="FFDADADA"/>
      </top>
      <bottom/>
      <diagonal/>
    </border>
    <border>
      <left/>
      <right/>
      <top/>
      <bottom style="thin">
        <color rgb="FFD9D9D9"/>
      </bottom>
      <diagonal/>
    </border>
    <border>
      <left/>
      <right/>
      <top style="thin">
        <color theme="0" tint="-0.14838099307229835"/>
      </top>
      <bottom style="thin">
        <color theme="0" tint="-0.14838099307229835"/>
      </bottom>
      <diagonal/>
    </border>
    <border>
      <left/>
      <right style="thin">
        <color rgb="FFD9D9D9"/>
      </right>
      <top style="thin">
        <color rgb="FFD9D9D9"/>
      </top>
      <bottom style="thin">
        <color rgb="FFD9D9D9"/>
      </bottom>
      <diagonal/>
    </border>
    <border>
      <left style="thin">
        <color theme="0" tint="-0.14835047456282235"/>
      </left>
      <right/>
      <top style="thin">
        <color theme="0" tint="-0.14838099307229835"/>
      </top>
      <bottom style="thin">
        <color theme="0" tint="-0.14838099307229835"/>
      </bottom>
      <diagonal/>
    </border>
    <border>
      <left style="thin">
        <color theme="0" tint="-0.14831995605334636"/>
      </left>
      <right/>
      <top style="thin">
        <color theme="0" tint="-0.14838099307229835"/>
      </top>
      <bottom style="thin">
        <color theme="0" tint="-0.14838099307229835"/>
      </bottom>
      <diagonal/>
    </border>
    <border>
      <left/>
      <right/>
      <top style="thin">
        <color rgb="FFD9D9D9"/>
      </top>
      <bottom style="thin">
        <color rgb="FFD9D9D9"/>
      </bottom>
      <diagonal/>
    </border>
    <border>
      <left style="thin">
        <color theme="0" tint="-0.14841151158177435"/>
      </left>
      <right style="thin">
        <color theme="0" tint="-0.14841151158177435"/>
      </right>
      <top style="thin">
        <color theme="0" tint="-0.14838099307229835"/>
      </top>
      <bottom style="thin">
        <color theme="0" tint="-0.14838099307229835"/>
      </bottom>
      <diagonal/>
    </border>
    <border>
      <left style="thin">
        <color rgb="FFD9D9D9"/>
      </left>
      <right style="thin">
        <color rgb="FFD9D9D9"/>
      </right>
      <top style="thin">
        <color rgb="FFD9D9D9"/>
      </top>
      <bottom style="thin">
        <color rgb="FFD9D9D9"/>
      </bottom>
      <diagonal/>
    </border>
    <border>
      <left style="thin">
        <color rgb="FFD9D9D9"/>
      </left>
      <right style="thin">
        <color rgb="FFF3F3F3"/>
      </right>
      <top style="thin">
        <color rgb="FFD9D9D9"/>
      </top>
      <bottom style="thin">
        <color rgb="FFD9D9D9"/>
      </bottom>
      <diagonal/>
    </border>
    <border>
      <left style="thin">
        <color rgb="FFF3F3F3"/>
      </left>
      <right style="thin">
        <color rgb="FFD9D9D9"/>
      </right>
      <top style="thin">
        <color rgb="FFD9D9D9"/>
      </top>
      <bottom style="thin">
        <color rgb="FFD9D9D9"/>
      </bottom>
      <diagonal/>
    </border>
    <border>
      <left style="thin">
        <color theme="0" tint="-4.8432874538407542E-2"/>
      </left>
      <right/>
      <top style="thin">
        <color theme="0" tint="-0.14838099307229835"/>
      </top>
      <bottom style="thin">
        <color theme="0" tint="-0.14838099307229835"/>
      </bottom>
      <diagonal/>
    </border>
    <border>
      <left/>
      <right style="thin">
        <color rgb="FFD9D9D9"/>
      </right>
      <top style="thin">
        <color rgb="FFD9D9D9"/>
      </top>
      <bottom/>
      <diagonal/>
    </border>
    <border>
      <left style="thin">
        <color theme="0" tint="-0.14841151158177435"/>
      </left>
      <right style="thin">
        <color theme="0" tint="-0.14841151158177435"/>
      </right>
      <top style="thin">
        <color theme="0" tint="-0.14838099307229835"/>
      </top>
      <bottom style="thin">
        <color theme="0" tint="-4.8432874538407542E-2"/>
      </bottom>
      <diagonal/>
    </border>
    <border>
      <left style="thin">
        <color rgb="FFD9D9D9"/>
      </left>
      <right style="thin">
        <color rgb="FFD9D9D9"/>
      </right>
      <top style="thin">
        <color rgb="FFD9D9D9"/>
      </top>
      <bottom style="thin">
        <color rgb="FFF3F3F3"/>
      </bottom>
      <diagonal/>
    </border>
    <border>
      <left style="thin">
        <color rgb="FFD9D9D9"/>
      </left>
      <right style="thin">
        <color rgb="FFF3F3F3"/>
      </right>
      <top style="thin">
        <color rgb="FFD9D9D9"/>
      </top>
      <bottom style="thin">
        <color rgb="FFF3F3F3"/>
      </bottom>
      <diagonal/>
    </border>
    <border>
      <left style="thin">
        <color rgb="FFF3F3F3"/>
      </left>
      <right style="thin">
        <color rgb="FFD9D9D9"/>
      </right>
      <top style="thin">
        <color rgb="FFD9D9D9"/>
      </top>
      <bottom style="thin">
        <color rgb="FFF3F3F3"/>
      </bottom>
      <diagonal/>
    </border>
    <border>
      <left style="thin">
        <color theme="0" tint="-4.8432874538407542E-2"/>
      </left>
      <right/>
      <top style="thin">
        <color theme="0" tint="-0.14838099307229835"/>
      </top>
      <bottom style="thin">
        <color theme="0" tint="-4.8432874538407542E-2"/>
      </bottom>
      <diagonal/>
    </border>
    <border>
      <left/>
      <right style="thin">
        <color rgb="FFD9D9D9"/>
      </right>
      <top/>
      <bottom/>
      <diagonal/>
    </border>
    <border>
      <left style="thin">
        <color theme="0" tint="-0.14841151158177435"/>
      </left>
      <right style="thin">
        <color theme="0" tint="-0.14841151158177435"/>
      </right>
      <top style="thin">
        <color theme="0" tint="-4.8432874538407542E-2"/>
      </top>
      <bottom style="thin">
        <color theme="0" tint="-4.8432874538407542E-2"/>
      </bottom>
      <diagonal/>
    </border>
    <border>
      <left style="thin">
        <color rgb="FFD9D9D9"/>
      </left>
      <right style="thin">
        <color rgb="FFD9D9D9"/>
      </right>
      <top style="thin">
        <color rgb="FFF3F3F3"/>
      </top>
      <bottom style="thin">
        <color rgb="FFF3F3F3"/>
      </bottom>
      <diagonal/>
    </border>
    <border>
      <left style="thin">
        <color rgb="FFD9D9D9"/>
      </left>
      <right style="thin">
        <color rgb="FFF3F3F3"/>
      </right>
      <top style="thin">
        <color rgb="FFF3F3F3"/>
      </top>
      <bottom style="thin">
        <color rgb="FFF3F3F3"/>
      </bottom>
      <diagonal/>
    </border>
    <border>
      <left style="thin">
        <color rgb="FFF3F3F3"/>
      </left>
      <right style="thin">
        <color rgb="FFD9D9D9"/>
      </right>
      <top style="thin">
        <color rgb="FFF3F3F3"/>
      </top>
      <bottom style="thin">
        <color rgb="FFF3F3F3"/>
      </bottom>
      <diagonal/>
    </border>
    <border>
      <left style="thin">
        <color theme="0" tint="-4.8432874538407542E-2"/>
      </left>
      <right/>
      <top style="thin">
        <color theme="0" tint="-4.8432874538407542E-2"/>
      </top>
      <bottom style="thin">
        <color theme="0" tint="-4.8432874538407542E-2"/>
      </bottom>
      <diagonal/>
    </border>
    <border>
      <left/>
      <right style="thin">
        <color rgb="FFD9D9D9"/>
      </right>
      <top/>
      <bottom style="thin">
        <color rgb="FFD9D9D9"/>
      </bottom>
      <diagonal/>
    </border>
    <border>
      <left style="thin">
        <color theme="0" tint="-0.14841151158177435"/>
      </left>
      <right style="thin">
        <color theme="0" tint="-0.14841151158177435"/>
      </right>
      <top style="thin">
        <color theme="0" tint="-4.8432874538407542E-2"/>
      </top>
      <bottom style="thin">
        <color theme="0" tint="-0.14838099307229835"/>
      </bottom>
      <diagonal/>
    </border>
    <border>
      <left style="thin">
        <color rgb="FFD9D9D9"/>
      </left>
      <right style="thin">
        <color rgb="FFD9D9D9"/>
      </right>
      <top style="thin">
        <color rgb="FFF3F3F3"/>
      </top>
      <bottom style="thin">
        <color rgb="FFD9D9D9"/>
      </bottom>
      <diagonal/>
    </border>
    <border>
      <left style="thin">
        <color rgb="FFD9D9D9"/>
      </left>
      <right style="thin">
        <color rgb="FFF3F3F3"/>
      </right>
      <top style="thin">
        <color rgb="FFF3F3F3"/>
      </top>
      <bottom style="thin">
        <color rgb="FFD9D9D9"/>
      </bottom>
      <diagonal/>
    </border>
    <border>
      <left style="thin">
        <color rgb="FFF3F3F3"/>
      </left>
      <right style="thin">
        <color rgb="FFD9D9D9"/>
      </right>
      <top style="thin">
        <color rgb="FFF3F3F3"/>
      </top>
      <bottom style="thin">
        <color rgb="FFD9D9D9"/>
      </bottom>
      <diagonal/>
    </border>
    <border>
      <left style="thin">
        <color theme="0" tint="-4.8432874538407542E-2"/>
      </left>
      <right/>
      <top style="thin">
        <color theme="0" tint="-4.8432874538407542E-2"/>
      </top>
      <bottom style="thin">
        <color theme="0" tint="-0.14838099307229835"/>
      </bottom>
      <diagonal/>
    </border>
    <border>
      <left/>
      <right style="thin">
        <color theme="0" tint="-0.14841151158177435"/>
      </right>
      <top style="thin">
        <color theme="0" tint="-0.14841151158177435"/>
      </top>
      <bottom/>
      <diagonal/>
    </border>
    <border>
      <left/>
      <right style="thin">
        <color theme="0" tint="-0.14841151158177435"/>
      </right>
      <top/>
      <bottom/>
      <diagonal/>
    </border>
    <border>
      <left/>
      <right style="thin">
        <color theme="0" tint="-0.14841151158177435"/>
      </right>
      <top/>
      <bottom style="thin">
        <color theme="0" tint="-0.14841151158177435"/>
      </bottom>
      <diagonal/>
    </border>
    <border>
      <left/>
      <right/>
      <top style="thin">
        <color rgb="FFD9D9D9"/>
      </top>
      <bottom/>
      <diagonal/>
    </border>
    <border>
      <left/>
      <right/>
      <top/>
      <bottom style="thin">
        <color theme="0" tint="-0.13525803399761957"/>
      </bottom>
      <diagonal/>
    </border>
    <border>
      <left/>
      <right style="thin">
        <color theme="0" tint="-0.13522751548814355"/>
      </right>
      <top style="thin">
        <color theme="0" tint="-0.13525803399761957"/>
      </top>
      <bottom style="thin">
        <color theme="0" tint="-0.13525803399761957"/>
      </bottom>
      <diagonal/>
    </border>
    <border>
      <left/>
      <right/>
      <top style="thin">
        <color theme="0" tint="-0.13525803399761957"/>
      </top>
      <bottom style="thin">
        <color theme="0" tint="-0.13525803399761957"/>
      </bottom>
      <diagonal/>
    </border>
    <border>
      <left/>
      <right style="thin">
        <color theme="0" tint="-0.13525803399761957"/>
      </right>
      <top style="thin">
        <color theme="0" tint="-0.13525803399761957"/>
      </top>
      <bottom style="thin">
        <color theme="0" tint="-0.13525803399761957"/>
      </bottom>
      <diagonal/>
    </border>
    <border>
      <left style="thin">
        <color theme="0" tint="-0.13525803399761957"/>
      </left>
      <right/>
      <top style="thin">
        <color theme="0" tint="-0.13525803399761957"/>
      </top>
      <bottom style="thin">
        <color theme="0" tint="-0.13525803399761957"/>
      </bottom>
      <diagonal/>
    </border>
    <border>
      <left/>
      <right style="thin">
        <color theme="0" tint="-0.13522751548814355"/>
      </right>
      <top style="thin">
        <color theme="0" tint="-0.13525803399761957"/>
      </top>
      <bottom style="thin">
        <color theme="0" tint="-3.5279396954252758E-2"/>
      </bottom>
      <diagonal/>
    </border>
    <border>
      <left/>
      <right/>
      <top style="thin">
        <color theme="0" tint="-0.13525803399761957"/>
      </top>
      <bottom style="thin">
        <color theme="0" tint="-3.5279396954252758E-2"/>
      </bottom>
      <diagonal/>
    </border>
    <border>
      <left/>
      <right style="thin">
        <color theme="0" tint="-0.13525803399761957"/>
      </right>
      <top style="thin">
        <color theme="0" tint="-0.13525803399761957"/>
      </top>
      <bottom style="thin">
        <color theme="0" tint="-3.5279396954252758E-2"/>
      </bottom>
      <diagonal/>
    </border>
    <border>
      <left style="thin">
        <color theme="0" tint="-0.13525803399761957"/>
      </left>
      <right/>
      <top style="thin">
        <color theme="0" tint="-0.13525803399761957"/>
      </top>
      <bottom style="thin">
        <color theme="0" tint="-3.5279396954252758E-2"/>
      </bottom>
      <diagonal/>
    </border>
    <border>
      <left/>
      <right style="thin">
        <color theme="0" tint="-0.13522751548814355"/>
      </right>
      <top style="thin">
        <color theme="0" tint="-3.5279396954252758E-2"/>
      </top>
      <bottom style="thin">
        <color theme="0" tint="-3.5279396954252758E-2"/>
      </bottom>
      <diagonal/>
    </border>
    <border>
      <left/>
      <right/>
      <top style="thin">
        <color theme="0" tint="-3.5279396954252758E-2"/>
      </top>
      <bottom style="thin">
        <color theme="0" tint="-3.5279396954252758E-2"/>
      </bottom>
      <diagonal/>
    </border>
    <border>
      <left/>
      <right style="thin">
        <color theme="0" tint="-0.13525803399761957"/>
      </right>
      <top style="thin">
        <color theme="0" tint="-3.5279396954252758E-2"/>
      </top>
      <bottom style="thin">
        <color theme="0" tint="-3.5279396954252758E-2"/>
      </bottom>
      <diagonal/>
    </border>
    <border>
      <left style="thin">
        <color theme="0" tint="-0.13525803399761957"/>
      </left>
      <right/>
      <top style="thin">
        <color theme="0" tint="-3.5279396954252758E-2"/>
      </top>
      <bottom style="thin">
        <color theme="0" tint="-3.5279396954252758E-2"/>
      </bottom>
      <diagonal/>
    </border>
    <border>
      <left style="thin">
        <color theme="0" tint="-0.13522751548814355"/>
      </left>
      <right/>
      <top style="thin">
        <color theme="0" tint="-0.13525803399761957"/>
      </top>
      <bottom/>
      <diagonal/>
    </border>
    <border>
      <left/>
      <right style="thin">
        <color theme="0" tint="-0.13525803399761957"/>
      </right>
      <top style="thin">
        <color theme="0" tint="-0.13525803399761957"/>
      </top>
      <bottom/>
      <diagonal/>
    </border>
    <border>
      <left/>
      <right/>
      <top style="thin">
        <color rgb="FFDDDDDD"/>
      </top>
      <bottom/>
      <diagonal/>
    </border>
    <border>
      <left style="thin">
        <color theme="0" tint="-0.13522751548814355"/>
      </left>
      <right/>
      <top/>
      <bottom/>
      <diagonal/>
    </border>
    <border>
      <left/>
      <right style="thin">
        <color theme="0" tint="-0.13525803399761957"/>
      </right>
      <top/>
      <bottom/>
      <diagonal/>
    </border>
    <border>
      <left/>
      <right style="thin">
        <color theme="0" tint="-0.13522751548814355"/>
      </right>
      <top style="thin">
        <color theme="0" tint="-3.5279396954252758E-2"/>
      </top>
      <bottom style="thin">
        <color theme="0" tint="-0.13525803399761957"/>
      </bottom>
      <diagonal/>
    </border>
    <border>
      <left/>
      <right/>
      <top style="thin">
        <color theme="0" tint="-3.5279396954252758E-2"/>
      </top>
      <bottom style="thin">
        <color theme="0" tint="-0.13525803399761957"/>
      </bottom>
      <diagonal/>
    </border>
    <border>
      <left/>
      <right style="thin">
        <color theme="0" tint="-0.13525803399761957"/>
      </right>
      <top style="thin">
        <color theme="0" tint="-3.5279396954252758E-2"/>
      </top>
      <bottom style="thin">
        <color theme="0" tint="-0.13525803399761957"/>
      </bottom>
      <diagonal/>
    </border>
    <border>
      <left style="thin">
        <color theme="0" tint="-0.13525803399761957"/>
      </left>
      <right/>
      <top style="thin">
        <color theme="0" tint="-3.5279396954252758E-2"/>
      </top>
      <bottom style="thin">
        <color theme="0" tint="-0.13525803399761957"/>
      </bottom>
      <diagonal/>
    </border>
    <border>
      <left style="thin">
        <color rgb="FFDDDDDD"/>
      </left>
      <right/>
      <top/>
      <bottom style="thin">
        <color rgb="FFDDDDDD"/>
      </bottom>
      <diagonal/>
    </border>
    <border>
      <left/>
      <right style="thin">
        <color rgb="FFDDDDDD"/>
      </right>
      <top/>
      <bottom style="thin">
        <color rgb="FFDDDDDD"/>
      </bottom>
      <diagonal/>
    </border>
    <border>
      <left/>
      <right/>
      <top/>
      <bottom style="thin">
        <color rgb="FFDDDDDD"/>
      </bottom>
      <diagonal/>
    </border>
    <border>
      <left style="thin">
        <color theme="0" tint="-0.13522751548814355"/>
      </left>
      <right/>
      <top style="thin">
        <color theme="0" tint="-0.13525803399761957"/>
      </top>
      <bottom style="thin">
        <color theme="0" tint="-0.13525803399761957"/>
      </bottom>
      <diagonal/>
    </border>
    <border>
      <left style="thin">
        <color rgb="FFDDDDDD"/>
      </left>
      <right/>
      <top style="thin">
        <color rgb="FFDDDDDD"/>
      </top>
      <bottom/>
      <diagonal/>
    </border>
    <border>
      <left/>
      <right style="thin">
        <color rgb="FFDDDDDD"/>
      </right>
      <top style="thin">
        <color rgb="FFDDDDDD"/>
      </top>
      <bottom/>
      <diagonal/>
    </border>
    <border>
      <left style="thin">
        <color theme="0" tint="-0.13522751548814355"/>
      </left>
      <right/>
      <top/>
      <bottom style="thin">
        <color theme="0" tint="-3.9460432752464372E-2"/>
      </bottom>
      <diagonal/>
    </border>
    <border>
      <left/>
      <right style="thin">
        <color theme="0" tint="-0.13525803399761957"/>
      </right>
      <top/>
      <bottom style="thin">
        <color theme="0" tint="-3.9460432752464372E-2"/>
      </bottom>
      <diagonal/>
    </border>
    <border>
      <left/>
      <right/>
      <top/>
      <bottom style="thin">
        <color theme="0" tint="-3.9613025299844354E-2"/>
      </bottom>
      <diagonal/>
    </border>
    <border>
      <left style="thin">
        <color theme="0" tint="-0.13525803399761957"/>
      </left>
      <right/>
      <top style="thin">
        <color theme="0" tint="-3.9460432752464372E-2"/>
      </top>
      <bottom style="thin">
        <color theme="0" tint="-3.9460432752464372E-2"/>
      </bottom>
      <diagonal/>
    </border>
    <border>
      <left/>
      <right style="thin">
        <color theme="0" tint="-0.13525803399761957"/>
      </right>
      <top style="thin">
        <color theme="0" tint="-3.9460432752464372E-2"/>
      </top>
      <bottom style="thin">
        <color theme="0" tint="-3.9460432752464372E-2"/>
      </bottom>
      <diagonal/>
    </border>
    <border>
      <left/>
      <right/>
      <top style="thin">
        <color rgb="FFF5F5F5"/>
      </top>
      <bottom style="thin">
        <color rgb="FFF6F6F6"/>
      </bottom>
      <diagonal/>
    </border>
    <border>
      <left style="thin">
        <color theme="0" tint="-0.13525803399761957"/>
      </left>
      <right/>
      <top style="thin">
        <color theme="0" tint="-0.13525803399761957"/>
      </top>
      <bottom/>
      <diagonal/>
    </border>
    <border>
      <left/>
      <right/>
      <top style="thin">
        <color theme="0" tint="-0.13525803399761957"/>
      </top>
      <bottom/>
      <diagonal/>
    </border>
    <border>
      <left style="thin">
        <color theme="0" tint="-0.13525803399761957"/>
      </left>
      <right/>
      <top/>
      <bottom/>
      <diagonal/>
    </border>
    <border>
      <left/>
      <right style="thin">
        <color rgb="FFDDDDDD"/>
      </right>
      <top style="thin">
        <color rgb="FFF6F6F6"/>
      </top>
      <bottom style="thin">
        <color rgb="FFF6F6F6"/>
      </bottom>
      <diagonal/>
    </border>
    <border>
      <left/>
      <right/>
      <top style="thin">
        <color rgb="FFF6F6F6"/>
      </top>
      <bottom style="thin">
        <color rgb="FFF6F6F6"/>
      </bottom>
      <diagonal/>
    </border>
    <border>
      <left style="thin">
        <color rgb="FFDDDDDD"/>
      </left>
      <right/>
      <top style="thin">
        <color rgb="FFF6F6F6"/>
      </top>
      <bottom style="thin">
        <color rgb="FFF6F6F6"/>
      </bottom>
      <diagonal/>
    </border>
    <border>
      <left/>
      <right style="thin">
        <color theme="0" tint="-0.13522751548814355"/>
      </right>
      <top style="thin">
        <color theme="0" tint="-3.5370952482680747E-2"/>
      </top>
      <bottom style="thin">
        <color theme="0" tint="-3.5370952482680747E-2"/>
      </bottom>
      <diagonal/>
    </border>
    <border>
      <left/>
      <right/>
      <top style="thin">
        <color theme="0" tint="-3.5370952482680747E-2"/>
      </top>
      <bottom style="thin">
        <color theme="0" tint="-3.5370952482680747E-2"/>
      </bottom>
      <diagonal/>
    </border>
    <border>
      <left/>
      <right style="thin">
        <color theme="0" tint="-0.13525803399761957"/>
      </right>
      <top style="thin">
        <color theme="0" tint="-3.5370952482680747E-2"/>
      </top>
      <bottom style="thin">
        <color theme="0" tint="-3.5370952482680747E-2"/>
      </bottom>
      <diagonal/>
    </border>
    <border>
      <left style="thin">
        <color theme="0" tint="-0.13525803399761957"/>
      </left>
      <right/>
      <top style="thin">
        <color theme="0" tint="-3.5370952482680747E-2"/>
      </top>
      <bottom style="thin">
        <color theme="0" tint="-3.5370952482680747E-2"/>
      </bottom>
      <diagonal/>
    </border>
    <border>
      <left/>
      <right style="thin">
        <color rgb="FFDDDDDD"/>
      </right>
      <top style="thin">
        <color rgb="FFF6F6F6"/>
      </top>
      <bottom style="thin">
        <color rgb="FFDCDCDC"/>
      </bottom>
      <diagonal/>
    </border>
    <border>
      <left/>
      <right/>
      <top style="thin">
        <color rgb="FFF6F6F6"/>
      </top>
      <bottom style="thin">
        <color rgb="FFDCDCDC"/>
      </bottom>
      <diagonal/>
    </border>
    <border>
      <left style="thin">
        <color rgb="FFDDDDDD"/>
      </left>
      <right/>
      <top style="thin">
        <color rgb="FFF6F6F6"/>
      </top>
      <bottom style="thin">
        <color rgb="FFDCDCDC"/>
      </bottom>
      <diagonal/>
    </border>
    <border>
      <left style="thin">
        <color theme="0" tint="-0.13525803399761957"/>
      </left>
      <right/>
      <top/>
      <bottom style="thin">
        <color theme="0" tint="-0.13534958952604756"/>
      </bottom>
      <diagonal/>
    </border>
    <border>
      <left/>
      <right style="thin">
        <color theme="0" tint="-0.13525803399761957"/>
      </right>
      <top/>
      <bottom style="thin">
        <color theme="0" tint="-0.13534958952604756"/>
      </bottom>
      <diagonal/>
    </border>
    <border>
      <left/>
      <right/>
      <top/>
      <bottom style="thin">
        <color theme="0" tint="-0.13534958952604756"/>
      </bottom>
      <diagonal/>
    </border>
    <border>
      <left/>
      <right/>
      <top style="thin">
        <color rgb="FFDCDCDC"/>
      </top>
      <bottom/>
      <diagonal/>
    </border>
    <border>
      <left/>
      <right/>
      <top/>
      <bottom style="thin">
        <color rgb="FFE0E0E0"/>
      </bottom>
      <diagonal/>
    </border>
    <border>
      <left/>
      <right style="thin">
        <color rgb="FFDDDDDD"/>
      </right>
      <top style="thin">
        <color rgb="FFDDDDDD"/>
      </top>
      <bottom style="thin">
        <color rgb="FFDDDDDD"/>
      </bottom>
      <diagonal/>
    </border>
    <border>
      <left/>
      <right/>
      <top style="thin">
        <color rgb="FFE0E0E0"/>
      </top>
      <bottom style="thin">
        <color rgb="FFDDDDDD"/>
      </bottom>
      <diagonal/>
    </border>
    <border>
      <left/>
      <right style="thin">
        <color rgb="FFDDDDDD"/>
      </right>
      <top style="thin">
        <color rgb="FFE0E0E0"/>
      </top>
      <bottom style="thin">
        <color rgb="FFDDDDDD"/>
      </bottom>
      <diagonal/>
    </border>
    <border>
      <left style="thin">
        <color rgb="FFDDDDDD"/>
      </left>
      <right/>
      <top style="thin">
        <color rgb="FFDDDDDD"/>
      </top>
      <bottom style="thin">
        <color rgb="FFDDDDDD"/>
      </bottom>
      <diagonal/>
    </border>
    <border>
      <left/>
      <right/>
      <top style="thin">
        <color rgb="FFDDDDDD"/>
      </top>
      <bottom style="thin">
        <color rgb="FFDDDDDD"/>
      </bottom>
      <diagonal/>
    </border>
    <border>
      <left style="thin">
        <color rgb="FFDDDDDD"/>
      </left>
      <right/>
      <top style="thin">
        <color rgb="FFE0E0E0"/>
      </top>
      <bottom style="thin">
        <color rgb="FFDDDDDD"/>
      </bottom>
      <diagonal/>
    </border>
    <border>
      <left/>
      <right style="thin">
        <color rgb="FFE0E0E0"/>
      </right>
      <top style="thin">
        <color rgb="FFE0E0E0"/>
      </top>
      <bottom style="thin">
        <color rgb="FFDDDDDD"/>
      </bottom>
      <diagonal/>
    </border>
    <border>
      <left/>
      <right style="thin">
        <color theme="0" tint="-0.12027344584490493"/>
      </right>
      <top style="thin">
        <color theme="0" tint="-0.13525803399761957"/>
      </top>
      <bottom style="thin">
        <color theme="0" tint="-0.13525803399761957"/>
      </bottom>
      <diagonal/>
    </border>
    <border>
      <left/>
      <right style="thin">
        <color rgb="FFDCDCDC"/>
      </right>
      <top style="thin">
        <color rgb="FFDDDDDD"/>
      </top>
      <bottom style="thin">
        <color rgb="FFF6F6F6"/>
      </bottom>
      <diagonal/>
    </border>
    <border>
      <left style="thin">
        <color rgb="FFDCDCDC"/>
      </left>
      <right/>
      <top style="thin">
        <color rgb="FFDCDCDC"/>
      </top>
      <bottom style="thin">
        <color rgb="FFF5F5F5"/>
      </bottom>
      <diagonal/>
    </border>
    <border>
      <left/>
      <right/>
      <top style="thin">
        <color theme="0" tint="-0.13635670033875547"/>
      </top>
      <bottom style="thin">
        <color theme="0" tint="-3.6378063295388653E-2"/>
      </bottom>
      <diagonal/>
    </border>
    <border>
      <left/>
      <right style="thin">
        <color rgb="FFDCDCDC"/>
      </right>
      <top style="thin">
        <color rgb="FFDCDCDC"/>
      </top>
      <bottom style="thin">
        <color rgb="FFF5F5F5"/>
      </bottom>
      <diagonal/>
    </border>
    <border>
      <left/>
      <right style="thin">
        <color theme="0" tint="-0.12027344584490493"/>
      </right>
      <top style="thin">
        <color theme="0" tint="-0.13525803399761957"/>
      </top>
      <bottom style="thin">
        <color theme="0" tint="-3.5279396954252758E-2"/>
      </bottom>
      <diagonal/>
    </border>
    <border>
      <left/>
      <right style="thin">
        <color theme="0" tint="-0.12027344584490493"/>
      </right>
      <top style="thin">
        <color theme="0" tint="-3.5279396954252758E-2"/>
      </top>
      <bottom style="thin">
        <color theme="0" tint="-3.5279396954252758E-2"/>
      </bottom>
      <diagonal/>
    </border>
    <border>
      <left/>
      <right style="thin">
        <color rgb="FFDDDDDD"/>
      </right>
      <top style="thin">
        <color rgb="FFF6F6F6"/>
      </top>
      <bottom style="thin">
        <color rgb="FFDDDDDD"/>
      </bottom>
      <diagonal/>
    </border>
    <border>
      <left/>
      <right style="thin">
        <color theme="0" tint="-0.12027344584490493"/>
      </right>
      <top style="thin">
        <color theme="0" tint="-3.5279396954252758E-2"/>
      </top>
      <bottom style="thin">
        <color theme="0" tint="-0.13525803399761957"/>
      </bottom>
      <diagonal/>
    </border>
    <border>
      <left/>
      <right style="thin">
        <color rgb="FFDDDDDD"/>
      </right>
      <top style="thin">
        <color rgb="FFDDDDDD"/>
      </top>
      <bottom style="thin">
        <color rgb="FFF6F6F6"/>
      </bottom>
      <diagonal/>
    </border>
    <border>
      <left style="thin">
        <color rgb="FFDDDDDD"/>
      </left>
      <right/>
      <top style="thin">
        <color rgb="FFF6F6F6"/>
      </top>
      <bottom style="thin">
        <color rgb="FFDDDDDD"/>
      </bottom>
      <diagonal/>
    </border>
    <border>
      <left style="thin">
        <color rgb="FFDDDDDD"/>
      </left>
      <right/>
      <top style="thin">
        <color rgb="FFDDDDDD"/>
      </top>
      <bottom style="thin">
        <color rgb="FFF6F6F6"/>
      </bottom>
      <diagonal/>
    </border>
    <border>
      <left/>
      <right style="thin">
        <color theme="0" tint="-0.12027344584490493"/>
      </right>
      <top style="thin">
        <color theme="0" tint="-0.13525803399761957"/>
      </top>
      <bottom/>
      <diagonal/>
    </border>
    <border>
      <left style="thin">
        <color rgb="FFDDDDDD"/>
      </left>
      <right/>
      <top/>
      <bottom/>
      <diagonal/>
    </border>
    <border>
      <left/>
      <right style="thin">
        <color theme="0" tint="-0.12027344584490493"/>
      </right>
      <top/>
      <bottom/>
      <diagonal/>
    </border>
    <border>
      <left style="thin">
        <color rgb="FFDDDDDD"/>
      </left>
      <right/>
      <top/>
      <bottom style="thin">
        <color rgb="FFDCDCDC"/>
      </bottom>
      <diagonal/>
    </border>
    <border>
      <left/>
      <right style="thin">
        <color theme="0" tint="-0.12027344584490493"/>
      </right>
      <top/>
      <bottom style="thin">
        <color theme="0" tint="-0.13525803399761957"/>
      </bottom>
      <diagonal/>
    </border>
    <border>
      <left/>
      <right/>
      <top style="thin">
        <color rgb="FFDCDCDC"/>
      </top>
      <bottom style="thin">
        <color rgb="FFDDDDDD"/>
      </bottom>
      <diagonal/>
    </border>
    <border>
      <left/>
      <right style="thin">
        <color theme="0" tint="-0.12027344584490493"/>
      </right>
      <top/>
      <bottom style="thin">
        <color theme="0" tint="-0.13534958952604756"/>
      </bottom>
      <diagonal/>
    </border>
    <border>
      <left style="thin">
        <color theme="0" tint="-0.13534958952604756"/>
      </left>
      <right/>
      <top style="thin">
        <color theme="0" tint="-0.13534958952604756"/>
      </top>
      <bottom style="thin">
        <color theme="0" tint="-3.5370952482680747E-2"/>
      </bottom>
      <diagonal/>
    </border>
    <border>
      <left/>
      <right/>
      <top style="thin">
        <color theme="0" tint="-0.13534958952604756"/>
      </top>
      <bottom style="thin">
        <color theme="0" tint="-3.5370952482680747E-2"/>
      </bottom>
      <diagonal/>
    </border>
    <border>
      <left/>
      <right style="thin">
        <color theme="0" tint="-0.13534958952604756"/>
      </right>
      <top style="thin">
        <color theme="0" tint="-0.13534958952604756"/>
      </top>
      <bottom style="thin">
        <color theme="0" tint="-3.5370952482680747E-2"/>
      </bottom>
      <diagonal/>
    </border>
    <border>
      <left/>
      <right style="thin">
        <color rgb="FFDCDCDC"/>
      </right>
      <top style="thin">
        <color rgb="FFF6F6F6"/>
      </top>
      <bottom style="thin">
        <color rgb="FFF6F6F6"/>
      </bottom>
      <diagonal/>
    </border>
    <border>
      <left style="thin">
        <color theme="0" tint="-0.13534958952604756"/>
      </left>
      <right/>
      <top style="thin">
        <color theme="0" tint="-3.5370952482680747E-2"/>
      </top>
      <bottom style="thin">
        <color theme="0" tint="-3.5370952482680747E-2"/>
      </bottom>
      <diagonal/>
    </border>
    <border>
      <left/>
      <right style="thin">
        <color theme="0" tint="-0.13534958952604756"/>
      </right>
      <top style="thin">
        <color theme="0" tint="-3.5370952482680747E-2"/>
      </top>
      <bottom style="thin">
        <color theme="0" tint="-3.5370952482680747E-2"/>
      </bottom>
      <diagonal/>
    </border>
    <border>
      <left/>
      <right/>
      <top/>
      <bottom style="thin">
        <color theme="0" tint="-0.14300973540452283"/>
      </bottom>
      <diagonal/>
    </border>
    <border>
      <left/>
      <right style="thin">
        <color theme="0" tint="-0.14297921689504683"/>
      </right>
      <top style="thin">
        <color theme="0" tint="-0.14300973540452283"/>
      </top>
      <bottom style="thin">
        <color theme="0" tint="-0.14300973540452283"/>
      </bottom>
      <diagonal/>
    </border>
    <border>
      <left/>
      <right/>
      <top style="thin">
        <color theme="0" tint="-0.14300973540452283"/>
      </top>
      <bottom style="thin">
        <color theme="0" tint="-0.14300973540452283"/>
      </bottom>
      <diagonal/>
    </border>
    <border>
      <left/>
      <right style="thin">
        <color theme="0" tint="-0.14294869838557084"/>
      </right>
      <top style="thin">
        <color theme="0" tint="-0.14300973540452283"/>
      </top>
      <bottom style="thin">
        <color theme="0" tint="-0.14300973540452283"/>
      </bottom>
      <diagonal/>
    </border>
    <border>
      <left style="thin">
        <color rgb="FFDBDBDB"/>
      </left>
      <right/>
      <top style="thin">
        <color rgb="FFDBDBDB"/>
      </top>
      <bottom style="thin">
        <color rgb="FFDBDBDB"/>
      </bottom>
      <diagonal/>
    </border>
    <border>
      <left/>
      <right style="thin">
        <color rgb="FFDBDBDB"/>
      </right>
      <top style="thin">
        <color rgb="FFDBDBDB"/>
      </top>
      <bottom style="thin">
        <color rgb="FFDBDBDB"/>
      </bottom>
      <diagonal/>
    </border>
    <border>
      <left style="thin">
        <color theme="0" tint="-0.14294869838557084"/>
      </left>
      <right/>
      <top style="thin">
        <color theme="0" tint="-0.14300973540452283"/>
      </top>
      <bottom style="thin">
        <color theme="0" tint="-0.14300973540452283"/>
      </bottom>
      <diagonal/>
    </border>
    <border>
      <left/>
      <right style="thin">
        <color theme="0" tint="-0.14297921689504683"/>
      </right>
      <top style="thin">
        <color theme="0" tint="-0.14300973540452283"/>
      </top>
      <bottom style="thin">
        <color theme="0" tint="-4.3031098361156039E-2"/>
      </bottom>
      <diagonal/>
    </border>
    <border>
      <left/>
      <right/>
      <top style="thin">
        <color theme="0" tint="-0.14300973540452283"/>
      </top>
      <bottom style="thin">
        <color theme="0" tint="-4.3031098361156039E-2"/>
      </bottom>
      <diagonal/>
    </border>
    <border>
      <left/>
      <right style="thin">
        <color theme="0" tint="-0.14294869838557084"/>
      </right>
      <top style="thin">
        <color theme="0" tint="-0.14300973540452283"/>
      </top>
      <bottom style="thin">
        <color theme="0" tint="-4.3031098361156039E-2"/>
      </bottom>
      <diagonal/>
    </border>
    <border>
      <left style="thin">
        <color rgb="FFDBDBDB"/>
      </left>
      <right/>
      <top style="thin">
        <color rgb="FFDBDBDB"/>
      </top>
      <bottom style="thin">
        <color rgb="FFF4F4F4"/>
      </bottom>
      <diagonal/>
    </border>
    <border>
      <left/>
      <right style="thin">
        <color rgb="FFDBDBDB"/>
      </right>
      <top style="thin">
        <color rgb="FFDBDBDB"/>
      </top>
      <bottom style="thin">
        <color rgb="FFF4F4F4"/>
      </bottom>
      <diagonal/>
    </border>
    <border>
      <left style="thin">
        <color theme="0" tint="-0.14294869838557084"/>
      </left>
      <right/>
      <top style="thin">
        <color theme="0" tint="-0.14300973540452283"/>
      </top>
      <bottom style="thin">
        <color theme="0" tint="-4.3031098361156039E-2"/>
      </bottom>
      <diagonal/>
    </border>
    <border>
      <left/>
      <right style="thin">
        <color theme="0" tint="-0.14297921689504683"/>
      </right>
      <top style="thin">
        <color theme="0" tint="-4.3031098361156039E-2"/>
      </top>
      <bottom style="thin">
        <color theme="0" tint="-4.3031098361156039E-2"/>
      </bottom>
      <diagonal/>
    </border>
    <border>
      <left/>
      <right/>
      <top style="thin">
        <color theme="0" tint="-4.3031098361156039E-2"/>
      </top>
      <bottom style="thin">
        <color theme="0" tint="-4.3031098361156039E-2"/>
      </bottom>
      <diagonal/>
    </border>
    <border>
      <left/>
      <right style="thin">
        <color theme="0" tint="-0.14294869838557084"/>
      </right>
      <top style="thin">
        <color theme="0" tint="-4.3031098361156039E-2"/>
      </top>
      <bottom style="thin">
        <color theme="0" tint="-4.3031098361156039E-2"/>
      </bottom>
      <diagonal/>
    </border>
    <border>
      <left style="thin">
        <color theme="0" tint="-0.14300973540452283"/>
      </left>
      <right/>
      <top style="thin">
        <color theme="0" tint="-4.3061616870632036E-2"/>
      </top>
      <bottom style="thin">
        <color theme="0" tint="-4.3061616870632036E-2"/>
      </bottom>
      <diagonal/>
    </border>
    <border>
      <left/>
      <right/>
      <top style="thin">
        <color theme="0" tint="-4.3061616870632036E-2"/>
      </top>
      <bottom style="thin">
        <color theme="0" tint="-4.3061616870632036E-2"/>
      </bottom>
      <diagonal/>
    </border>
    <border>
      <left/>
      <right style="thin">
        <color theme="0" tint="-0.14297921689504683"/>
      </right>
      <top style="thin">
        <color theme="0" tint="-4.3061616870632036E-2"/>
      </top>
      <bottom style="thin">
        <color theme="0" tint="-4.3061616870632036E-2"/>
      </bottom>
      <diagonal/>
    </border>
    <border>
      <left style="thin">
        <color theme="0" tint="-0.14294869838557084"/>
      </left>
      <right/>
      <top style="thin">
        <color theme="0" tint="-4.3031098361156039E-2"/>
      </top>
      <bottom style="thin">
        <color theme="0" tint="-4.3031098361156039E-2"/>
      </bottom>
      <diagonal/>
    </border>
    <border>
      <left style="thin">
        <color rgb="FFDBDBDB"/>
      </left>
      <right/>
      <top style="thin">
        <color rgb="FFF4F4F4"/>
      </top>
      <bottom style="thin">
        <color rgb="FFF4F4F4"/>
      </bottom>
      <diagonal/>
    </border>
    <border>
      <left/>
      <right style="thin">
        <color rgb="FFDBDBDB"/>
      </right>
      <top style="thin">
        <color rgb="FFF4F4F4"/>
      </top>
      <bottom style="thin">
        <color rgb="FFF4F4F4"/>
      </bottom>
      <diagonal/>
    </border>
    <border>
      <left/>
      <right style="thin">
        <color theme="0" tint="-0.14297921689504683"/>
      </right>
      <top style="thin">
        <color theme="0" tint="-4.3031098361156039E-2"/>
      </top>
      <bottom style="thin">
        <color theme="0" tint="-0.14300973540452283"/>
      </bottom>
      <diagonal/>
    </border>
    <border>
      <left/>
      <right/>
      <top style="thin">
        <color theme="0" tint="-4.3031098361156039E-2"/>
      </top>
      <bottom style="thin">
        <color theme="0" tint="-0.14300973540452283"/>
      </bottom>
      <diagonal/>
    </border>
    <border>
      <left/>
      <right style="thin">
        <color theme="0" tint="-0.14294869838557084"/>
      </right>
      <top style="thin">
        <color theme="0" tint="-4.3031098361156039E-2"/>
      </top>
      <bottom style="thin">
        <color theme="0" tint="-0.14300973540452283"/>
      </bottom>
      <diagonal/>
    </border>
    <border>
      <left style="thin">
        <color rgb="FFDBDBDB"/>
      </left>
      <right/>
      <top style="thin">
        <color rgb="FFF4F4F4"/>
      </top>
      <bottom style="thin">
        <color rgb="FFDBDBDB"/>
      </bottom>
      <diagonal/>
    </border>
    <border>
      <left/>
      <right style="thin">
        <color rgb="FFDBDBDB"/>
      </right>
      <top style="thin">
        <color rgb="FFF4F4F4"/>
      </top>
      <bottom style="thin">
        <color rgb="FFDBDBDB"/>
      </bottom>
      <diagonal/>
    </border>
    <border>
      <left style="thin">
        <color theme="0" tint="-0.14294869838557084"/>
      </left>
      <right/>
      <top style="thin">
        <color theme="0" tint="-4.3031098361156039E-2"/>
      </top>
      <bottom style="thin">
        <color theme="0" tint="-0.14300973540452283"/>
      </bottom>
      <diagonal/>
    </border>
    <border>
      <left style="thin">
        <color theme="0" tint="-0.14300973540452283"/>
      </left>
      <right/>
      <top style="thin">
        <color theme="0" tint="-4.3061616870632036E-2"/>
      </top>
      <bottom style="thin">
        <color theme="0" tint="-0.14304025391399883"/>
      </bottom>
      <diagonal/>
    </border>
    <border>
      <left/>
      <right/>
      <top style="thin">
        <color theme="0" tint="-4.3061616870632036E-2"/>
      </top>
      <bottom style="thin">
        <color theme="0" tint="-0.14304025391399883"/>
      </bottom>
      <diagonal/>
    </border>
    <border>
      <left/>
      <right style="thin">
        <color theme="0" tint="-0.14297921689504683"/>
      </right>
      <top style="thin">
        <color theme="0" tint="-4.3061616870632036E-2"/>
      </top>
      <bottom style="thin">
        <color theme="0" tint="-0.14304025391399883"/>
      </bottom>
      <diagonal/>
    </border>
    <border>
      <left style="thin">
        <color theme="0" tint="-0.14300973540452283"/>
      </left>
      <right/>
      <top style="thin">
        <color theme="0" tint="-0.14304025391399883"/>
      </top>
      <bottom style="thin">
        <color theme="0" tint="-4.3061616870632036E-2"/>
      </bottom>
      <diagonal/>
    </border>
    <border>
      <left/>
      <right/>
      <top style="thin">
        <color theme="0" tint="-0.14304025391399883"/>
      </top>
      <bottom style="thin">
        <color theme="0" tint="-4.3061616870632036E-2"/>
      </bottom>
      <diagonal/>
    </border>
    <border>
      <left/>
      <right style="thin">
        <color theme="0" tint="-0.14297921689504683"/>
      </right>
      <top style="thin">
        <color theme="0" tint="-0.14304025391399883"/>
      </top>
      <bottom style="thin">
        <color theme="0" tint="-4.3061616870632036E-2"/>
      </bottom>
      <diagonal/>
    </border>
    <border>
      <left/>
      <right style="thin">
        <color rgb="FFDBDBDB"/>
      </right>
      <top style="thin">
        <color rgb="FFF4F4F4"/>
      </top>
      <bottom style="thin">
        <color rgb="FFDADADA"/>
      </bottom>
      <diagonal/>
    </border>
    <border>
      <left/>
      <right/>
      <top style="thin">
        <color rgb="FFF4F4F4"/>
      </top>
      <bottom style="thin">
        <color rgb="FFDADADA"/>
      </bottom>
      <diagonal/>
    </border>
    <border>
      <left/>
      <right style="thin">
        <color rgb="FFDADADA"/>
      </right>
      <top style="thin">
        <color rgb="FFF4F4F4"/>
      </top>
      <bottom style="thin">
        <color rgb="FFDADADA"/>
      </bottom>
      <diagonal/>
    </border>
    <border>
      <left style="thin">
        <color rgb="FFDBDBDB"/>
      </left>
      <right/>
      <top style="thin">
        <color rgb="FFF4F4F4"/>
      </top>
      <bottom style="thin">
        <color rgb="FFDADADA"/>
      </bottom>
      <diagonal/>
    </border>
    <border>
      <left/>
      <right style="thin">
        <color theme="0" tint="-0.14297921689504683"/>
      </right>
      <top style="thin">
        <color theme="0" tint="-0.14319284646137884"/>
      </top>
      <bottom style="thin">
        <color theme="0" tint="-0.14319284646137884"/>
      </bottom>
      <diagonal/>
    </border>
    <border>
      <left/>
      <right/>
      <top style="thin">
        <color theme="0" tint="-0.14319284646137884"/>
      </top>
      <bottom style="thin">
        <color theme="0" tint="-0.14319284646137884"/>
      </bottom>
      <diagonal/>
    </border>
    <border>
      <left/>
      <right style="thin">
        <color theme="0" tint="-0.14294869838557084"/>
      </right>
      <top style="thin">
        <color theme="0" tint="-0.14319284646137884"/>
      </top>
      <bottom style="thin">
        <color theme="0" tint="-0.14319284646137884"/>
      </bottom>
      <diagonal/>
    </border>
    <border>
      <left style="thin">
        <color rgb="FFDBDBDB"/>
      </left>
      <right/>
      <top style="thin">
        <color rgb="FFDADADA"/>
      </top>
      <bottom style="thin">
        <color rgb="FFDADADA"/>
      </bottom>
      <diagonal/>
    </border>
    <border>
      <left/>
      <right style="thin">
        <color rgb="FFDBDBDB"/>
      </right>
      <top style="thin">
        <color rgb="FFDADADA"/>
      </top>
      <bottom style="thin">
        <color rgb="FFDADADA"/>
      </bottom>
      <diagonal/>
    </border>
    <border>
      <left style="thin">
        <color theme="0" tint="-0.14294869838557084"/>
      </left>
      <right/>
      <top style="thin">
        <color theme="0" tint="-0.14319284646137884"/>
      </top>
      <bottom style="thin">
        <color theme="0" tint="-0.14319284646137884"/>
      </bottom>
      <diagonal/>
    </border>
    <border>
      <left style="thin">
        <color theme="0" tint="-0.14294869838557084"/>
      </left>
      <right/>
      <top style="thin">
        <color theme="0" tint="-0.14319284646137884"/>
      </top>
      <bottom/>
      <diagonal/>
    </border>
    <border>
      <left/>
      <right style="thin">
        <color theme="0" tint="-0.14294869838557084"/>
      </right>
      <top style="thin">
        <color theme="0" tint="-0.14319284646137884"/>
      </top>
      <bottom/>
      <diagonal/>
    </border>
    <border>
      <left/>
      <right/>
      <top style="thin">
        <color theme="0" tint="-0.14319284646137884"/>
      </top>
      <bottom/>
      <diagonal/>
    </border>
    <border>
      <left/>
      <right/>
      <top style="thin">
        <color rgb="FFF4F4F4"/>
      </top>
      <bottom style="thin">
        <color rgb="FFF4F4F4"/>
      </bottom>
      <diagonal/>
    </border>
    <border>
      <left style="thin">
        <color theme="0" tint="-0.14294869838557084"/>
      </left>
      <right/>
      <top/>
      <bottom/>
      <diagonal/>
    </border>
    <border>
      <left/>
      <right style="thin">
        <color theme="0" tint="-0.14294869838557084"/>
      </right>
      <top/>
      <bottom/>
      <diagonal/>
    </border>
    <border>
      <left style="thin">
        <color theme="0" tint="-0.14294869838557084"/>
      </left>
      <right/>
      <top/>
      <bottom style="thin">
        <color theme="0" tint="-0.14300973540452283"/>
      </bottom>
      <diagonal/>
    </border>
    <border>
      <left/>
      <right style="thin">
        <color theme="0" tint="-0.14294869838557084"/>
      </right>
      <top/>
      <bottom style="thin">
        <color theme="0" tint="-0.14300973540452283"/>
      </bottom>
      <diagonal/>
    </border>
    <border>
      <left/>
      <right/>
      <top style="thin">
        <color rgb="FFDBDBDB"/>
      </top>
      <bottom/>
      <diagonal/>
    </border>
    <border>
      <left/>
      <right/>
      <top/>
      <bottom style="thin">
        <color theme="0" tint="-0.13531907101657156"/>
      </bottom>
      <diagonal/>
    </border>
    <border>
      <left/>
      <right style="thin">
        <color theme="0" tint="-0.13531907101657156"/>
      </right>
      <top style="thin">
        <color theme="0" tint="-0.13531907101657156"/>
      </top>
      <bottom style="thin">
        <color theme="0" tint="-0.13531907101657156"/>
      </bottom>
      <diagonal/>
    </border>
    <border>
      <left/>
      <right/>
      <top style="thin">
        <color theme="0" tint="-0.13531907101657156"/>
      </top>
      <bottom style="thin">
        <color theme="0" tint="-0.13531907101657156"/>
      </bottom>
      <diagonal/>
    </border>
    <border>
      <left style="thin">
        <color theme="0" tint="-0.13531907101657156"/>
      </left>
      <right/>
      <top style="thin">
        <color theme="0" tint="-0.13531907101657156"/>
      </top>
      <bottom style="thin">
        <color theme="0" tint="-0.13531907101657156"/>
      </bottom>
      <diagonal/>
    </border>
    <border>
      <left/>
      <right style="thin">
        <color theme="0" tint="-0.13528855250709557"/>
      </right>
      <top style="thin">
        <color theme="0" tint="-0.13531907101657156"/>
      </top>
      <bottom style="thin">
        <color theme="0" tint="-0.13531907101657156"/>
      </bottom>
      <diagonal/>
    </border>
    <border>
      <left/>
      <right style="thin">
        <color rgb="FFDCDCDC"/>
      </right>
      <top style="thin">
        <color rgb="FFDCDCDC"/>
      </top>
      <bottom style="thin">
        <color rgb="FFF6F6F6"/>
      </bottom>
      <diagonal/>
    </border>
    <border>
      <left/>
      <right/>
      <top style="thin">
        <color rgb="FFDCDCDC"/>
      </top>
      <bottom style="thin">
        <color rgb="FFF6F6F6"/>
      </bottom>
      <diagonal/>
    </border>
    <border>
      <left style="thin">
        <color rgb="FFDCDCDC"/>
      </left>
      <right/>
      <top style="thin">
        <color rgb="FFDCDCDC"/>
      </top>
      <bottom style="thin">
        <color rgb="FFF6F6F6"/>
      </bottom>
      <diagonal/>
    </border>
    <border>
      <left/>
      <right style="thin">
        <color rgb="FFDDDDDD"/>
      </right>
      <top style="thin">
        <color rgb="FFDCDCDC"/>
      </top>
      <bottom style="thin">
        <color rgb="FFF6F6F6"/>
      </bottom>
      <diagonal/>
    </border>
    <border>
      <left/>
      <right style="thin">
        <color theme="0" tint="-0.13531907101657156"/>
      </right>
      <top style="thin">
        <color theme="0" tint="-3.4577471236304821E-2"/>
      </top>
      <bottom style="thin">
        <color theme="0" tint="-3.4577471236304821E-2"/>
      </bottom>
      <diagonal/>
    </border>
    <border>
      <left/>
      <right/>
      <top style="thin">
        <color theme="0" tint="-3.4577471236304821E-2"/>
      </top>
      <bottom style="thin">
        <color theme="0" tint="-3.4577471236304821E-2"/>
      </bottom>
      <diagonal/>
    </border>
    <border>
      <left style="thin">
        <color theme="0" tint="-0.13538010803552356"/>
      </left>
      <right/>
      <top style="thin">
        <color theme="0" tint="-3.4699545274208807E-2"/>
      </top>
      <bottom style="thin">
        <color theme="0" tint="-3.4699545274208807E-2"/>
      </bottom>
      <diagonal/>
    </border>
    <border>
      <left/>
      <right/>
      <top style="thin">
        <color theme="0" tint="-3.4699545274208807E-2"/>
      </top>
      <bottom style="thin">
        <color theme="0" tint="-3.4699545274208807E-2"/>
      </bottom>
      <diagonal/>
    </border>
    <border>
      <left/>
      <right style="thin">
        <color theme="0" tint="-0.13538010803552356"/>
      </right>
      <top style="thin">
        <color theme="0" tint="-3.4699545274208807E-2"/>
      </top>
      <bottom style="thin">
        <color theme="0" tint="-3.4699545274208807E-2"/>
      </bottom>
      <diagonal/>
    </border>
    <border>
      <left style="thin">
        <color theme="0" tint="-0.13531907101657156"/>
      </left>
      <right/>
      <top style="thin">
        <color theme="0" tint="-3.4577471236304821E-2"/>
      </top>
      <bottom style="thin">
        <color theme="0" tint="-3.4577471236304821E-2"/>
      </bottom>
      <diagonal/>
    </border>
    <border>
      <left/>
      <right style="thin">
        <color theme="0" tint="-0.13528855250709557"/>
      </right>
      <top style="thin">
        <color theme="0" tint="-3.4577471236304821E-2"/>
      </top>
      <bottom style="thin">
        <color theme="0" tint="-3.4577471236304821E-2"/>
      </bottom>
      <diagonal/>
    </border>
    <border>
      <left/>
      <right style="thin">
        <color theme="0" tint="-0.13910336619159519"/>
      </right>
      <top style="thin">
        <color theme="0" tint="-3.9185766167180398E-2"/>
      </top>
      <bottom style="thin">
        <color theme="0" tint="-3.9185766167180398E-2"/>
      </bottom>
      <diagonal/>
    </border>
    <border>
      <left style="thin">
        <color rgb="FFDCDCDC"/>
      </left>
      <right/>
      <top style="thin">
        <color rgb="FFF6F6F6"/>
      </top>
      <bottom style="thin">
        <color rgb="FFF6F6F6"/>
      </bottom>
      <diagonal/>
    </border>
    <border>
      <left/>
      <right style="thin">
        <color rgb="FFDCDCDC"/>
      </right>
      <top style="thin">
        <color rgb="FFF6F6F6"/>
      </top>
      <bottom style="thin">
        <color rgb="FFDCDCDC"/>
      </bottom>
      <diagonal/>
    </border>
    <border>
      <left style="thin">
        <color rgb="FFDCDCDC"/>
      </left>
      <right/>
      <top style="thin">
        <color rgb="FFF6F6F6"/>
      </top>
      <bottom style="thin">
        <color rgb="FFDCDCDC"/>
      </bottom>
      <diagonal/>
    </border>
    <border>
      <left/>
      <right style="thin">
        <color rgb="FFDCDCDC"/>
      </right>
      <top style="thin">
        <color rgb="FFF6F6F6"/>
      </top>
      <bottom style="thin">
        <color rgb="FFF5F5F5"/>
      </bottom>
      <diagonal/>
    </border>
    <border>
      <left/>
      <right/>
      <top style="thin">
        <color rgb="FFF6F6F6"/>
      </top>
      <bottom style="thin">
        <color rgb="FFF5F5F5"/>
      </bottom>
      <diagonal/>
    </border>
    <border>
      <left style="thin">
        <color rgb="FFDCDCDC"/>
      </left>
      <right/>
      <top style="thin">
        <color rgb="FFF6F6F6"/>
      </top>
      <bottom style="thin">
        <color rgb="FFF5F5F5"/>
      </bottom>
      <diagonal/>
    </border>
    <border>
      <left/>
      <right style="thin">
        <color rgb="FFDDDDDD"/>
      </right>
      <top style="thin">
        <color rgb="FFF6F6F6"/>
      </top>
      <bottom style="thin">
        <color rgb="FFF5F5F5"/>
      </bottom>
      <diagonal/>
    </border>
    <border>
      <left/>
      <right style="thin">
        <color theme="0" tint="-0.13531907101657156"/>
      </right>
      <top style="thin">
        <color theme="0" tint="-3.7934507278664507E-2"/>
      </top>
      <bottom style="thin">
        <color theme="0" tint="-3.4577471236304821E-2"/>
      </bottom>
      <diagonal/>
    </border>
    <border>
      <left/>
      <right/>
      <top style="thin">
        <color theme="0" tint="-3.7934507278664507E-2"/>
      </top>
      <bottom style="thin">
        <color theme="0" tint="-3.4577471236304821E-2"/>
      </bottom>
      <diagonal/>
    </border>
    <border>
      <left style="thin">
        <color theme="0" tint="-0.13531907101657156"/>
      </left>
      <right/>
      <top style="thin">
        <color theme="0" tint="-3.7934507278664507E-2"/>
      </top>
      <bottom style="thin">
        <color theme="0" tint="-3.4577471236304821E-2"/>
      </bottom>
      <diagonal/>
    </border>
    <border>
      <left/>
      <right style="thin">
        <color theme="0" tint="-0.13528855250709557"/>
      </right>
      <top style="thin">
        <color theme="0" tint="-3.7934507278664507E-2"/>
      </top>
      <bottom style="thin">
        <color theme="0" tint="-3.4577471236304821E-2"/>
      </bottom>
      <diagonal/>
    </border>
    <border>
      <left/>
      <right style="thin">
        <color theme="0" tint="-0.13531907101657156"/>
      </right>
      <top style="thin">
        <color theme="0" tint="-0.13785210730307931"/>
      </top>
      <bottom style="thin">
        <color theme="0" tint="-0.13785210730307931"/>
      </bottom>
      <diagonal/>
    </border>
    <border>
      <left/>
      <right/>
      <top style="thin">
        <color theme="0" tint="-0.13785210730307931"/>
      </top>
      <bottom style="thin">
        <color theme="0" tint="-0.13785210730307931"/>
      </bottom>
      <diagonal/>
    </border>
    <border>
      <left style="thin">
        <color theme="0" tint="-0.13531907101657156"/>
      </left>
      <right/>
      <top style="thin">
        <color theme="0" tint="-0.13785210730307931"/>
      </top>
      <bottom style="thin">
        <color theme="0" tint="-0.13785210730307931"/>
      </bottom>
      <diagonal/>
    </border>
    <border>
      <left/>
      <right style="thin">
        <color theme="0" tint="-0.13528855250709557"/>
      </right>
      <top style="thin">
        <color theme="0" tint="-0.13785210730307931"/>
      </top>
      <bottom style="thin">
        <color theme="0" tint="-0.13785210730307931"/>
      </bottom>
      <diagonal/>
    </border>
    <border>
      <left style="thin">
        <color theme="0" tint="-0.13531907101657156"/>
      </left>
      <right/>
      <top style="thin">
        <color theme="0" tint="-0.13785210730307931"/>
      </top>
      <bottom/>
      <diagonal/>
    </border>
    <border>
      <left/>
      <right style="thin">
        <color theme="0" tint="-0.13528855250709557"/>
      </right>
      <top style="thin">
        <color theme="0" tint="-0.13785210730307931"/>
      </top>
      <bottom/>
      <diagonal/>
    </border>
    <border>
      <left/>
      <right/>
      <top style="thin">
        <color theme="0" tint="-0.13785210730307931"/>
      </top>
      <bottom/>
      <diagonal/>
    </border>
    <border>
      <left style="thin">
        <color theme="0" tint="-0.13531907101657156"/>
      </left>
      <right/>
      <top/>
      <bottom style="thin">
        <color theme="0" tint="-3.4577471236304821E-2"/>
      </bottom>
      <diagonal/>
    </border>
    <border>
      <left/>
      <right style="thin">
        <color theme="0" tint="-0.13528855250709557"/>
      </right>
      <top/>
      <bottom style="thin">
        <color theme="0" tint="-3.4577471236304821E-2"/>
      </bottom>
      <diagonal/>
    </border>
    <border>
      <left/>
      <right style="thin">
        <color theme="0" tint="-0.13531907101657156"/>
      </right>
      <top style="thin">
        <color theme="0" tint="-3.4577471236304821E-2"/>
      </top>
      <bottom style="thin">
        <color theme="0" tint="-0.1379436628315073"/>
      </bottom>
      <diagonal/>
    </border>
    <border>
      <left/>
      <right/>
      <top style="thin">
        <color theme="0" tint="-3.4577471236304821E-2"/>
      </top>
      <bottom style="thin">
        <color theme="0" tint="-0.1379436628315073"/>
      </bottom>
      <diagonal/>
    </border>
    <border>
      <left style="thin">
        <color theme="0" tint="-0.13531907101657156"/>
      </left>
      <right/>
      <top style="thin">
        <color theme="0" tint="-3.4577471236304821E-2"/>
      </top>
      <bottom style="thin">
        <color theme="0" tint="-0.1379436628315073"/>
      </bottom>
      <diagonal/>
    </border>
    <border>
      <left/>
      <right style="thin">
        <color theme="0" tint="-0.13528855250709557"/>
      </right>
      <top style="thin">
        <color theme="0" tint="-3.4577471236304821E-2"/>
      </top>
      <bottom style="thin">
        <color theme="0" tint="-0.1379436628315073"/>
      </bottom>
      <diagonal/>
    </border>
    <border>
      <left/>
      <right/>
      <top/>
      <bottom style="thin">
        <color theme="0" tint="-0.1379436628315073"/>
      </bottom>
      <diagonal/>
    </border>
    <border>
      <left/>
      <right/>
      <top style="thin">
        <color theme="0" tint="-0.13531907101657156"/>
      </top>
      <bottom style="thin">
        <color theme="0" tint="-3.4577471236304821E-2"/>
      </bottom>
      <diagonal/>
    </border>
    <border>
      <left/>
      <right style="thin">
        <color theme="0" tint="-0.13531907101657156"/>
      </right>
      <top style="thin">
        <color theme="0" tint="-0.13531907101657156"/>
      </top>
      <bottom style="thin">
        <color theme="0" tint="-3.4577471236304821E-2"/>
      </bottom>
      <diagonal/>
    </border>
    <border>
      <left/>
      <right/>
      <top/>
      <bottom style="thin">
        <color theme="0" tint="-0.14258247627185888"/>
      </bottom>
      <diagonal/>
    </border>
    <border>
      <left/>
      <right style="thin">
        <color theme="0" tint="-0.14255195776238289"/>
      </right>
      <top style="thin">
        <color theme="0" tint="-0.14258247627185888"/>
      </top>
      <bottom style="thin">
        <color theme="0" tint="-0.14258247627185888"/>
      </bottom>
      <diagonal/>
    </border>
    <border>
      <left/>
      <right/>
      <top style="thin">
        <color theme="0" tint="-0.14258247627185888"/>
      </top>
      <bottom style="thin">
        <color theme="0" tint="-0.14258247627185888"/>
      </bottom>
      <diagonal/>
    </border>
    <border>
      <left/>
      <right style="thin">
        <color theme="0" tint="-0.14252143925290689"/>
      </right>
      <top style="thin">
        <color theme="0" tint="-0.14258247627185888"/>
      </top>
      <bottom style="thin">
        <color theme="0" tint="-0.14258247627185888"/>
      </bottom>
      <diagonal/>
    </border>
    <border>
      <left style="thin">
        <color theme="0" tint="-0.14252143925290689"/>
      </left>
      <right/>
      <top style="thin">
        <color theme="0" tint="-0.14258247627185888"/>
      </top>
      <bottom style="thin">
        <color theme="0" tint="-0.14258247627185888"/>
      </bottom>
      <diagonal/>
    </border>
    <border>
      <left/>
      <right style="thin">
        <color theme="0" tint="-0.14270455030976287"/>
      </right>
      <top style="thin">
        <color theme="0" tint="-0.14258247627185888"/>
      </top>
      <bottom style="thin">
        <color theme="0" tint="-0.14258247627185888"/>
      </bottom>
      <diagonal/>
    </border>
    <border>
      <left style="thin">
        <color theme="0" tint="-0.14270455030976287"/>
      </left>
      <right/>
      <top style="thin">
        <color theme="0" tint="-0.14258247627185888"/>
      </top>
      <bottom style="thin">
        <color theme="0" tint="-0.14258247627185888"/>
      </bottom>
      <diagonal/>
    </border>
    <border>
      <left/>
      <right style="thin">
        <color theme="0" tint="-0.14258247627185888"/>
      </right>
      <top style="thin">
        <color theme="0" tint="-0.14258247627185888"/>
      </top>
      <bottom style="thin">
        <color theme="0" tint="-0.14258247627185888"/>
      </bottom>
      <diagonal/>
    </border>
    <border>
      <left/>
      <right style="thin">
        <color theme="0" tint="-0.14255195776238289"/>
      </right>
      <top style="thin">
        <color theme="0" tint="-0.14258247627185888"/>
      </top>
      <bottom style="thin">
        <color theme="0" tint="-4.2756431775872066E-2"/>
      </bottom>
      <diagonal/>
    </border>
    <border>
      <left/>
      <right/>
      <top style="thin">
        <color theme="0" tint="-0.14258247627185888"/>
      </top>
      <bottom style="thin">
        <color theme="0" tint="-4.2756431775872066E-2"/>
      </bottom>
      <diagonal/>
    </border>
    <border>
      <left/>
      <right style="thin">
        <color theme="0" tint="-0.14252143925290689"/>
      </right>
      <top style="thin">
        <color theme="0" tint="-0.14258247627185888"/>
      </top>
      <bottom style="thin">
        <color theme="0" tint="-4.2756431775872066E-2"/>
      </bottom>
      <diagonal/>
    </border>
    <border>
      <left style="thin">
        <color theme="0" tint="-0.14252143925290689"/>
      </left>
      <right/>
      <top style="thin">
        <color theme="0" tint="-0.14258247627185888"/>
      </top>
      <bottom style="thin">
        <color theme="0" tint="-4.2756431775872066E-2"/>
      </bottom>
      <diagonal/>
    </border>
    <border>
      <left style="thin">
        <color theme="0" tint="-0.14270455030976287"/>
      </left>
      <right/>
      <top style="thin">
        <color theme="0" tint="-0.14258247627185888"/>
      </top>
      <bottom style="thin">
        <color theme="0" tint="-4.2756431775872066E-2"/>
      </bottom>
      <diagonal/>
    </border>
    <border>
      <left/>
      <right style="thin">
        <color theme="0" tint="-0.14258247627185888"/>
      </right>
      <top style="thin">
        <color theme="0" tint="-0.14258247627185888"/>
      </top>
      <bottom style="thin">
        <color theme="0" tint="-4.2756431775872066E-2"/>
      </bottom>
      <diagonal/>
    </border>
    <border>
      <left/>
      <right style="thin">
        <color theme="0" tint="-0.14255195776238289"/>
      </right>
      <top style="thin">
        <color theme="0" tint="-4.2603839228492084E-2"/>
      </top>
      <bottom style="thin">
        <color theme="0" tint="-4.2603839228492084E-2"/>
      </bottom>
      <diagonal/>
    </border>
    <border>
      <left/>
      <right/>
      <top style="thin">
        <color theme="0" tint="-4.2603839228492084E-2"/>
      </top>
      <bottom style="thin">
        <color theme="0" tint="-4.2603839228492084E-2"/>
      </bottom>
      <diagonal/>
    </border>
    <border>
      <left style="thin">
        <color theme="0" tint="-0.14252143925290689"/>
      </left>
      <right/>
      <top style="thin">
        <color theme="0" tint="-4.2603839228492084E-2"/>
      </top>
      <bottom style="thin">
        <color theme="0" tint="-4.2603839228492084E-2"/>
      </bottom>
      <diagonal/>
    </border>
    <border>
      <left style="thin">
        <color theme="0" tint="-0.14270455030976287"/>
      </left>
      <right/>
      <top style="thin">
        <color theme="0" tint="-4.2603839228492084E-2"/>
      </top>
      <bottom style="thin">
        <color theme="0" tint="-4.2603839228492084E-2"/>
      </bottom>
      <diagonal/>
    </border>
    <border>
      <left/>
      <right style="thin">
        <color theme="0" tint="-0.14258247627185888"/>
      </right>
      <top style="thin">
        <color theme="0" tint="-4.2603839228492084E-2"/>
      </top>
      <bottom style="thin">
        <color theme="0" tint="-4.2603839228492084E-2"/>
      </bottom>
      <diagonal/>
    </border>
    <border>
      <left/>
      <right style="thin">
        <color theme="0" tint="-0.14307077242347485"/>
      </right>
      <top style="thin">
        <color theme="0" tint="-4.3122653889584035E-2"/>
      </top>
      <bottom style="thin">
        <color theme="0" tint="-4.3122653889584035E-2"/>
      </bottom>
      <diagonal/>
    </border>
    <border>
      <left/>
      <right style="thin">
        <color rgb="FFDADADA"/>
      </right>
      <top style="thin">
        <color rgb="FFF3F3F3"/>
      </top>
      <bottom style="thin">
        <color rgb="FFF3F3F3"/>
      </bottom>
      <diagonal/>
    </border>
    <border>
      <left style="thin">
        <color theme="0" tint="-0.14279610583819086"/>
      </left>
      <right/>
      <top style="thin">
        <color theme="0" tint="-4.2878505813776058E-2"/>
      </top>
      <bottom style="thin">
        <color theme="0" tint="-4.2878505813776058E-2"/>
      </bottom>
      <diagonal/>
    </border>
    <border>
      <left/>
      <right/>
      <top style="thin">
        <color theme="0" tint="-4.2878505813776058E-2"/>
      </top>
      <bottom style="thin">
        <color theme="0" tint="-4.2878505813776058E-2"/>
      </bottom>
      <diagonal/>
    </border>
    <border>
      <left style="thin">
        <color theme="0" tint="-0.14297921689504683"/>
      </left>
      <right/>
      <top style="thin">
        <color theme="0" tint="-4.2878505813776058E-2"/>
      </top>
      <bottom style="thin">
        <color theme="0" tint="-4.2878505813776058E-2"/>
      </bottom>
      <diagonal/>
    </border>
    <border>
      <left/>
      <right style="thin">
        <color theme="0" tint="-0.14255195776238289"/>
      </right>
      <top style="thin">
        <color theme="0" tint="-4.2603839228492084E-2"/>
      </top>
      <bottom style="thin">
        <color theme="0" tint="-0.14258247627185888"/>
      </bottom>
      <diagonal/>
    </border>
    <border>
      <left/>
      <right/>
      <top style="thin">
        <color theme="0" tint="-4.2603839228492084E-2"/>
      </top>
      <bottom style="thin">
        <color theme="0" tint="-0.14258247627185888"/>
      </bottom>
      <diagonal/>
    </border>
    <border>
      <left style="thin">
        <color theme="0" tint="-0.14252143925290689"/>
      </left>
      <right/>
      <top style="thin">
        <color theme="0" tint="-4.2603839228492084E-2"/>
      </top>
      <bottom style="thin">
        <color theme="0" tint="-0.14258247627185888"/>
      </bottom>
      <diagonal/>
    </border>
    <border>
      <left style="thin">
        <color theme="0" tint="-0.14270455030976287"/>
      </left>
      <right/>
      <top style="thin">
        <color theme="0" tint="-4.2603839228492084E-2"/>
      </top>
      <bottom style="thin">
        <color theme="0" tint="-0.14258247627185888"/>
      </bottom>
      <diagonal/>
    </border>
    <border>
      <left/>
      <right style="thin">
        <color theme="0" tint="-0.14258247627185888"/>
      </right>
      <top style="thin">
        <color theme="0" tint="-4.2603839228492084E-2"/>
      </top>
      <bottom style="thin">
        <color theme="0" tint="-0.14258247627185888"/>
      </bottom>
      <diagonal/>
    </border>
    <border>
      <left/>
      <right style="thin">
        <color theme="0" tint="-0.14255195776238289"/>
      </right>
      <top style="thin">
        <color theme="0" tint="-0.14258247627185888"/>
      </top>
      <bottom style="thin">
        <color theme="0" tint="-4.2603839228492084E-2"/>
      </bottom>
      <diagonal/>
    </border>
    <border>
      <left/>
      <right/>
      <top style="thin">
        <color theme="0" tint="-0.14258247627185888"/>
      </top>
      <bottom style="thin">
        <color theme="0" tint="-4.2603839228492084E-2"/>
      </bottom>
      <diagonal/>
    </border>
    <border>
      <left style="thin">
        <color theme="0" tint="-0.14252143925290689"/>
      </left>
      <right/>
      <top style="thin">
        <color theme="0" tint="-0.14258247627185888"/>
      </top>
      <bottom style="thin">
        <color theme="0" tint="-4.2603839228492084E-2"/>
      </bottom>
      <diagonal/>
    </border>
    <border>
      <left style="thin">
        <color theme="0" tint="-0.14270455030976287"/>
      </left>
      <right/>
      <top style="thin">
        <color theme="0" tint="-0.14258247627185888"/>
      </top>
      <bottom style="thin">
        <color theme="0" tint="-4.2603839228492084E-2"/>
      </bottom>
      <diagonal/>
    </border>
    <border>
      <left/>
      <right style="thin">
        <color theme="0" tint="-0.14258247627185888"/>
      </right>
      <top style="thin">
        <color theme="0" tint="-0.14258247627185888"/>
      </top>
      <bottom style="thin">
        <color theme="0" tint="-4.2603839228492084E-2"/>
      </bottom>
      <diagonal/>
    </border>
    <border>
      <left/>
      <right/>
      <top/>
      <bottom style="thin">
        <color rgb="FFDBDBDB"/>
      </bottom>
      <diagonal/>
    </border>
    <border>
      <left/>
      <right style="thin">
        <color theme="0" tint="-0.14233832819605091"/>
      </right>
      <top style="thin">
        <color theme="0" tint="-0.14233832819605091"/>
      </top>
      <bottom style="thin">
        <color theme="0" tint="-0.14233832819605091"/>
      </bottom>
      <diagonal/>
    </border>
    <border>
      <left/>
      <right/>
      <top style="thin">
        <color theme="0" tint="-0.14233832819605091"/>
      </top>
      <bottom style="thin">
        <color theme="0" tint="-0.14233832819605091"/>
      </bottom>
      <diagonal/>
    </border>
    <border>
      <left style="thin">
        <color theme="0" tint="-0.14233832819605091"/>
      </left>
      <right/>
      <top style="thin">
        <color theme="0" tint="-0.14233832819605091"/>
      </top>
      <bottom style="thin">
        <color theme="0" tint="-0.14233832819605091"/>
      </bottom>
      <diagonal/>
    </border>
    <border>
      <left style="thin">
        <color theme="0" tint="-0.14276558732871486"/>
      </left>
      <right/>
      <top style="thin">
        <color theme="0" tint="-0.14233832819605091"/>
      </top>
      <bottom style="thin">
        <color theme="0" tint="-0.14233832819605091"/>
      </bottom>
      <diagonal/>
    </border>
    <border>
      <left/>
      <right style="thin">
        <color theme="0" tint="-0.14233832819605091"/>
      </right>
      <top style="thin">
        <color theme="0" tint="-0.14233832819605091"/>
      </top>
      <bottom style="thin">
        <color theme="0" tint="-4.2603839228492084E-2"/>
      </bottom>
      <diagonal/>
    </border>
    <border>
      <left/>
      <right/>
      <top style="thin">
        <color theme="0" tint="-0.14233832819605091"/>
      </top>
      <bottom style="thin">
        <color theme="0" tint="-4.2603839228492084E-2"/>
      </bottom>
      <diagonal/>
    </border>
    <border>
      <left style="thin">
        <color theme="0" tint="-0.14276558732871486"/>
      </left>
      <right/>
      <top style="thin">
        <color theme="0" tint="-0.14233832819605091"/>
      </top>
      <bottom style="thin">
        <color theme="0" tint="-4.2603839228492084E-2"/>
      </bottom>
      <diagonal/>
    </border>
    <border>
      <left/>
      <right style="thin">
        <color rgb="FFDBDBDB"/>
      </right>
      <top style="thin">
        <color rgb="FFF4F4F4"/>
      </top>
      <bottom style="thin">
        <color rgb="FFF5F5F5"/>
      </bottom>
      <diagonal/>
    </border>
    <border>
      <left/>
      <right/>
      <top style="thin">
        <color rgb="FFF4F4F4"/>
      </top>
      <bottom style="thin">
        <color rgb="FFF5F5F5"/>
      </bottom>
      <diagonal/>
    </border>
    <border>
      <left style="thin">
        <color rgb="FFDBDBDB"/>
      </left>
      <right/>
      <top style="thin">
        <color rgb="FFF4F4F4"/>
      </top>
      <bottom style="thin">
        <color rgb="FFF5F5F5"/>
      </bottom>
      <diagonal/>
    </border>
    <border>
      <left/>
      <right style="thin">
        <color rgb="FFDBDBDB"/>
      </right>
      <top style="thin">
        <color rgb="FFF5F5F5"/>
      </top>
      <bottom style="thin">
        <color rgb="FFF4F4F4"/>
      </bottom>
      <diagonal/>
    </border>
    <border>
      <left/>
      <right/>
      <top style="thin">
        <color rgb="FFF5F5F5"/>
      </top>
      <bottom style="thin">
        <color rgb="FFF4F4F4"/>
      </bottom>
      <diagonal/>
    </border>
    <border>
      <left style="thin">
        <color rgb="FFDBDBDB"/>
      </left>
      <right/>
      <top style="thin">
        <color rgb="FFF5F5F5"/>
      </top>
      <bottom style="thin">
        <color rgb="FFF4F4F4"/>
      </bottom>
      <diagonal/>
    </border>
    <border>
      <left/>
      <right style="thin">
        <color theme="0" tint="-0.14233832819605091"/>
      </right>
      <top style="thin">
        <color theme="0" tint="-4.263435773796808E-2"/>
      </top>
      <bottom style="thin">
        <color theme="0" tint="-4.263435773796808E-2"/>
      </bottom>
      <diagonal/>
    </border>
    <border>
      <left/>
      <right style="thin">
        <color theme="0" tint="-0.14233832819605091"/>
      </right>
      <top style="thin">
        <color rgb="FFF4F4F4"/>
      </top>
      <bottom style="thin">
        <color rgb="FFF5F5F5"/>
      </bottom>
      <diagonal/>
    </border>
    <border>
      <left/>
      <right style="thin">
        <color rgb="FFDADADA"/>
      </right>
      <top style="thin">
        <color rgb="FFF4F4F4"/>
      </top>
      <bottom style="thin">
        <color rgb="FFF5F5F5"/>
      </bottom>
      <diagonal/>
    </border>
    <border>
      <left style="thin">
        <color rgb="FFDADADA"/>
      </left>
      <right/>
      <top style="thin">
        <color rgb="FFF4F4F4"/>
      </top>
      <bottom style="thin">
        <color rgb="FFF5F5F5"/>
      </bottom>
      <diagonal/>
    </border>
    <border>
      <left/>
      <right style="thin">
        <color theme="0" tint="-0.14233832819605091"/>
      </right>
      <top style="thin">
        <color theme="0" tint="-3.4607989745780818E-2"/>
      </top>
      <bottom style="thin">
        <color theme="0" tint="-3.4607989745780818E-2"/>
      </bottom>
      <diagonal/>
    </border>
    <border>
      <left/>
      <right/>
      <top style="thin">
        <color theme="0" tint="-3.4607989745780818E-2"/>
      </top>
      <bottom style="thin">
        <color theme="0" tint="-3.4607989745780818E-2"/>
      </bottom>
      <diagonal/>
    </border>
    <border>
      <left style="thin">
        <color rgb="FFDBDBDB"/>
      </left>
      <right/>
      <top style="thin">
        <color rgb="FFF6F6F6"/>
      </top>
      <bottom style="thin">
        <color rgb="FFF6F6F6"/>
      </bottom>
      <diagonal/>
    </border>
    <border>
      <left/>
      <right style="thin">
        <color rgb="FFDBDBDB"/>
      </right>
      <top style="thin">
        <color rgb="FFF6F6F6"/>
      </top>
      <bottom style="thin">
        <color rgb="FFF6F6F6"/>
      </bottom>
      <diagonal/>
    </border>
    <border>
      <left style="thin">
        <color theme="0" tint="-0.14276558732871486"/>
      </left>
      <right/>
      <top style="thin">
        <color theme="0" tint="-3.4607989745780818E-2"/>
      </top>
      <bottom style="thin">
        <color theme="0" tint="-3.4607989745780818E-2"/>
      </bottom>
      <diagonal/>
    </border>
    <border>
      <left/>
      <right style="thin">
        <color rgb="FFDBDBDB"/>
      </right>
      <top style="thin">
        <color rgb="FFF6F6F6"/>
      </top>
      <bottom style="thin">
        <color rgb="FFF5F5F5"/>
      </bottom>
      <diagonal/>
    </border>
    <border>
      <left style="thin">
        <color rgb="FFDBDBDB"/>
      </left>
      <right/>
      <top style="thin">
        <color rgb="FFF6F6F6"/>
      </top>
      <bottom style="thin">
        <color rgb="FFF5F5F5"/>
      </bottom>
      <diagonal/>
    </border>
    <border>
      <left/>
      <right style="thin">
        <color theme="0" tint="-0.14233832819605091"/>
      </right>
      <top style="thin">
        <color theme="0" tint="-4.0955839716788234E-2"/>
      </top>
      <bottom style="thin">
        <color theme="0" tint="-4.0955839716788234E-2"/>
      </bottom>
      <diagonal/>
    </border>
    <border>
      <left/>
      <right/>
      <top style="thin">
        <color theme="0" tint="-4.0955839716788234E-2"/>
      </top>
      <bottom style="thin">
        <color theme="0" tint="-4.0955839716788234E-2"/>
      </bottom>
      <diagonal/>
    </border>
    <border>
      <left style="thin">
        <color rgb="FFDBDBDB"/>
      </left>
      <right/>
      <top style="thin">
        <color rgb="FFF5F5F5"/>
      </top>
      <bottom style="thin">
        <color rgb="FFF5F5F5"/>
      </bottom>
      <diagonal/>
    </border>
    <border>
      <left/>
      <right style="thin">
        <color rgb="FFDBDBDB"/>
      </right>
      <top style="thin">
        <color rgb="FFF5F5F5"/>
      </top>
      <bottom style="thin">
        <color rgb="FFF5F5F5"/>
      </bottom>
      <diagonal/>
    </border>
    <border>
      <left style="thin">
        <color theme="0" tint="-0.14276558732871486"/>
      </left>
      <right/>
      <top style="thin">
        <color theme="0" tint="-4.0955839716788234E-2"/>
      </top>
      <bottom style="thin">
        <color theme="0" tint="-4.0955839716788234E-2"/>
      </bottom>
      <diagonal/>
    </border>
    <border>
      <left/>
      <right style="thin">
        <color rgb="FFDBDBDB"/>
      </right>
      <top style="thin">
        <color rgb="FFF5F5F5"/>
      </top>
      <bottom style="thin">
        <color rgb="FFF6F6F6"/>
      </bottom>
      <diagonal/>
    </border>
    <border>
      <left style="thin">
        <color rgb="FFDBDBDB"/>
      </left>
      <right/>
      <top style="thin">
        <color rgb="FFF5F5F5"/>
      </top>
      <bottom style="thin">
        <color rgb="FFF6F6F6"/>
      </bottom>
      <diagonal/>
    </border>
    <border>
      <left/>
      <right style="thin">
        <color theme="0" tint="-0.14233832819605091"/>
      </right>
      <top style="thin">
        <color theme="0" tint="-3.5493026520584732E-2"/>
      </top>
      <bottom style="thin">
        <color theme="0" tint="-3.5493026520584732E-2"/>
      </bottom>
      <diagonal/>
    </border>
    <border>
      <left/>
      <right/>
      <top style="thin">
        <color theme="0" tint="-3.5493026520584732E-2"/>
      </top>
      <bottom style="thin">
        <color theme="0" tint="-3.5493026520584732E-2"/>
      </bottom>
      <diagonal/>
    </border>
    <border>
      <left style="thin">
        <color theme="0" tint="-0.14276558732871486"/>
      </left>
      <right/>
      <top style="thin">
        <color theme="0" tint="-3.5493026520584732E-2"/>
      </top>
      <bottom style="thin">
        <color theme="0" tint="-3.5493026520584732E-2"/>
      </bottom>
      <diagonal/>
    </border>
    <border>
      <left/>
      <right/>
      <top style="thin">
        <color rgb="FFF6F6F6"/>
      </top>
      <bottom style="thin">
        <color rgb="FFF7F7F7"/>
      </bottom>
      <diagonal/>
    </border>
    <border>
      <left/>
      <right style="thin">
        <color rgb="FFDBDBDB"/>
      </right>
      <top style="thin">
        <color rgb="FFF6F6F6"/>
      </top>
      <bottom style="thin">
        <color rgb="FFF7F7F7"/>
      </bottom>
      <diagonal/>
    </border>
    <border>
      <left/>
      <right/>
      <top style="thin">
        <color rgb="FFF7F7F7"/>
      </top>
      <bottom style="thin">
        <color rgb="FFF7F7F7"/>
      </bottom>
      <diagonal/>
    </border>
    <border>
      <left style="thin">
        <color rgb="FFDBDBDB"/>
      </left>
      <right/>
      <top style="thin">
        <color rgb="FFF6F6F6"/>
      </top>
      <bottom style="thin">
        <color rgb="FFF7F7F7"/>
      </bottom>
      <diagonal/>
    </border>
    <border>
      <left/>
      <right style="thin">
        <color theme="0" tint="-0.14233832819605091"/>
      </right>
      <top style="thin">
        <color theme="0" tint="-3.2135990478225046E-2"/>
      </top>
      <bottom style="thin">
        <color theme="0" tint="-3.2135990478225046E-2"/>
      </bottom>
      <diagonal/>
    </border>
    <border>
      <left/>
      <right/>
      <top style="thin">
        <color theme="0" tint="-3.2135990478225046E-2"/>
      </top>
      <bottom style="thin">
        <color theme="0" tint="-3.2135990478225046E-2"/>
      </bottom>
      <diagonal/>
    </border>
    <border>
      <left style="thin">
        <color rgb="FFDBDBDB"/>
      </left>
      <right/>
      <top style="thin">
        <color rgb="FFF7F7F7"/>
      </top>
      <bottom style="thin">
        <color rgb="FFF7F7F7"/>
      </bottom>
      <diagonal/>
    </border>
    <border>
      <left/>
      <right style="thin">
        <color rgb="FFDBDBDB"/>
      </right>
      <top style="thin">
        <color rgb="FFF7F7F7"/>
      </top>
      <bottom style="thin">
        <color rgb="FFF7F7F7"/>
      </bottom>
      <diagonal/>
    </border>
    <border>
      <left style="thin">
        <color theme="0" tint="-0.14276558732871486"/>
      </left>
      <right/>
      <top style="thin">
        <color theme="0" tint="-3.2135990478225046E-2"/>
      </top>
      <bottom style="thin">
        <color theme="0" tint="-3.2135990478225046E-2"/>
      </bottom>
      <diagonal/>
    </border>
    <border>
      <left/>
      <right style="thin">
        <color rgb="FFDBDBDB"/>
      </right>
      <top style="thin">
        <color rgb="FFF6F6F6"/>
      </top>
      <bottom style="thin">
        <color rgb="FFDBDBDB"/>
      </bottom>
      <diagonal/>
    </border>
    <border>
      <left/>
      <right/>
      <top style="thin">
        <color rgb="FFF7F7F7"/>
      </top>
      <bottom style="thin">
        <color rgb="FFDBDBDB"/>
      </bottom>
      <diagonal/>
    </border>
    <border>
      <left/>
      <right style="thin">
        <color rgb="FFDBDBDB"/>
      </right>
      <top style="thin">
        <color rgb="FFF7F7F7"/>
      </top>
      <bottom style="thin">
        <color rgb="FFDBDBDB"/>
      </bottom>
      <diagonal/>
    </border>
    <border>
      <left style="thin">
        <color rgb="FFDBDBDB"/>
      </left>
      <right/>
      <top style="thin">
        <color rgb="FFF7F7F7"/>
      </top>
      <bottom style="thin">
        <color rgb="FFDBDBDB"/>
      </bottom>
      <diagonal/>
    </border>
    <border>
      <left/>
      <right style="thin">
        <color rgb="FFDBDBDB"/>
      </right>
      <top style="thin">
        <color rgb="FFDBDBDB"/>
      </top>
      <bottom style="thin">
        <color rgb="FFF6F6F6"/>
      </bottom>
      <diagonal/>
    </border>
    <border>
      <left/>
      <right/>
      <top style="thin">
        <color rgb="FFDBDBDB"/>
      </top>
      <bottom style="thin">
        <color rgb="FFF6F6F6"/>
      </bottom>
      <diagonal/>
    </border>
    <border>
      <left style="thin">
        <color rgb="FFDBDBDB"/>
      </left>
      <right/>
      <top style="thin">
        <color rgb="FFDBDBDB"/>
      </top>
      <bottom style="thin">
        <color rgb="FFF6F6F6"/>
      </bottom>
      <diagonal/>
    </border>
    <border>
      <left style="thin">
        <color rgb="FFDBDBDB"/>
      </left>
      <right/>
      <top style="thin">
        <color rgb="FFDBDBDB"/>
      </top>
      <bottom/>
      <diagonal/>
    </border>
    <border>
      <left/>
      <right style="thin">
        <color rgb="FFDBDBDB"/>
      </right>
      <top style="thin">
        <color rgb="FFDBDBDB"/>
      </top>
      <bottom/>
      <diagonal/>
    </border>
    <border>
      <left/>
      <right style="thin">
        <color theme="0" tint="-0.14233832819605091"/>
      </right>
      <top style="thin">
        <color theme="0" tint="-3.5523545030060735E-2"/>
      </top>
      <bottom style="thin">
        <color theme="0" tint="-3.5523545030060735E-2"/>
      </bottom>
      <diagonal/>
    </border>
    <border>
      <left/>
      <right/>
      <top style="thin">
        <color theme="0" tint="-3.5523545030060735E-2"/>
      </top>
      <bottom style="thin">
        <color theme="0" tint="-3.5523545030060735E-2"/>
      </bottom>
      <diagonal/>
    </border>
    <border>
      <left style="thin">
        <color theme="0" tint="-0.14276558732871486"/>
      </left>
      <right/>
      <top style="thin">
        <color theme="0" tint="-3.5523545030060735E-2"/>
      </top>
      <bottom style="thin">
        <color theme="0" tint="-3.5523545030060735E-2"/>
      </bottom>
      <diagonal/>
    </border>
    <border>
      <left style="thin">
        <color theme="0" tint="-0.14276558732871486"/>
      </left>
      <right/>
      <top/>
      <bottom style="thin">
        <color theme="0" tint="-3.2441175572985016E-2"/>
      </bottom>
      <diagonal/>
    </border>
    <border>
      <left/>
      <right style="thin">
        <color theme="0" tint="-0.14233832819605091"/>
      </right>
      <top/>
      <bottom style="thin">
        <color theme="0" tint="-3.2441175572985016E-2"/>
      </bottom>
      <diagonal/>
    </border>
    <border>
      <left/>
      <right style="thin">
        <color theme="0" tint="-0.14233832819605091"/>
      </right>
      <top style="thin">
        <color theme="0" tint="-3.5523545030060735E-2"/>
      </top>
      <bottom style="thin">
        <color theme="0" tint="-3.8911099581896418E-2"/>
      </bottom>
      <diagonal/>
    </border>
    <border>
      <left/>
      <right/>
      <top style="thin">
        <color theme="0" tint="-3.5523545030060735E-2"/>
      </top>
      <bottom style="thin">
        <color theme="0" tint="-3.8911099581896418E-2"/>
      </bottom>
      <diagonal/>
    </border>
    <border>
      <left style="thin">
        <color theme="0" tint="-0.14276558732871486"/>
      </left>
      <right/>
      <top style="thin">
        <color theme="0" tint="-3.5523545030060735E-2"/>
      </top>
      <bottom style="thin">
        <color theme="0" tint="-3.8911099581896418E-2"/>
      </bottom>
      <diagonal/>
    </border>
    <border>
      <left style="thin">
        <color rgb="FFDBDBDB"/>
      </left>
      <right/>
      <top style="thin">
        <color rgb="FFF7F7F7"/>
      </top>
      <bottom style="thin">
        <color rgb="FFF5F5F5"/>
      </bottom>
      <diagonal/>
    </border>
    <border>
      <left/>
      <right style="thin">
        <color rgb="FFDBDBDB"/>
      </right>
      <top style="thin">
        <color rgb="FFF7F7F7"/>
      </top>
      <bottom style="thin">
        <color rgb="FFF5F5F5"/>
      </bottom>
      <diagonal/>
    </border>
    <border>
      <left/>
      <right style="thin">
        <color theme="0" tint="-0.14233832819605091"/>
      </right>
      <top style="thin">
        <color theme="0" tint="-3.8911099581896418E-2"/>
      </top>
      <bottom style="thin">
        <color theme="0" tint="-3.8911099581896418E-2"/>
      </bottom>
      <diagonal/>
    </border>
    <border>
      <left/>
      <right/>
      <top style="thin">
        <color theme="0" tint="-3.8911099581896418E-2"/>
      </top>
      <bottom style="thin">
        <color theme="0" tint="-3.8911099581896418E-2"/>
      </bottom>
      <diagonal/>
    </border>
    <border>
      <left style="thin">
        <color theme="0" tint="-0.14276558732871486"/>
      </left>
      <right/>
      <top style="thin">
        <color theme="0" tint="-3.8911099581896418E-2"/>
      </top>
      <bottom style="thin">
        <color theme="0" tint="-3.8911099581896418E-2"/>
      </bottom>
      <diagonal/>
    </border>
    <border>
      <left/>
      <right style="thin">
        <color rgb="FFDBDBDB"/>
      </right>
      <top style="thin">
        <color rgb="FFF5F5F5"/>
      </top>
      <bottom style="thin">
        <color rgb="FFDBDBDB"/>
      </bottom>
      <diagonal/>
    </border>
    <border>
      <left/>
      <right/>
      <top style="thin">
        <color rgb="FFF5F5F5"/>
      </top>
      <bottom style="thin">
        <color rgb="FFDBDBDB"/>
      </bottom>
      <diagonal/>
    </border>
    <border>
      <left style="thin">
        <color rgb="FFDBDBDB"/>
      </left>
      <right/>
      <top style="thin">
        <color rgb="FFF5F5F5"/>
      </top>
      <bottom style="thin">
        <color rgb="FFDBDBDB"/>
      </bottom>
      <diagonal/>
    </border>
    <border>
      <left/>
      <right style="thin">
        <color rgb="FFDBDBDB"/>
      </right>
      <top style="thin">
        <color rgb="FFDBDBDB"/>
      </top>
      <bottom style="thin">
        <color rgb="FFF5F5F5"/>
      </bottom>
      <diagonal/>
    </border>
    <border>
      <left/>
      <right/>
      <top style="thin">
        <color rgb="FFDBDBDB"/>
      </top>
      <bottom style="thin">
        <color rgb="FFF5F5F5"/>
      </bottom>
      <diagonal/>
    </border>
    <border>
      <left style="thin">
        <color rgb="FFDBDBDB"/>
      </left>
      <right/>
      <top style="thin">
        <color rgb="FFDBDBDB"/>
      </top>
      <bottom style="thin">
        <color rgb="FFF5F5F5"/>
      </bottom>
      <diagonal/>
    </border>
    <border>
      <left style="thin">
        <color theme="0" tint="-0.14233832819605091"/>
      </left>
      <right/>
      <top style="thin">
        <color theme="0" tint="-0.14233832819605091"/>
      </top>
      <bottom/>
      <diagonal/>
    </border>
    <border>
      <left/>
      <right style="thin">
        <color theme="0" tint="-0.14233832819605091"/>
      </right>
      <top style="thin">
        <color theme="0" tint="-0.14233832819605091"/>
      </top>
      <bottom/>
      <diagonal/>
    </border>
    <border>
      <left style="thin">
        <color theme="0" tint="-0.14233832819605091"/>
      </left>
      <right/>
      <top/>
      <bottom/>
      <diagonal/>
    </border>
    <border>
      <left/>
      <right style="thin">
        <color theme="0" tint="-0.14233832819605091"/>
      </right>
      <top/>
      <bottom/>
      <diagonal/>
    </border>
    <border>
      <left style="thin">
        <color theme="0" tint="-0.14233832819605091"/>
      </left>
      <right/>
      <top/>
      <bottom style="thin">
        <color theme="0" tint="-0.14233832819605091"/>
      </bottom>
      <diagonal/>
    </border>
    <border>
      <left/>
      <right style="thin">
        <color theme="0" tint="-0.14233832819605091"/>
      </right>
      <top/>
      <bottom style="thin">
        <color theme="0" tint="-0.14233832819605091"/>
      </bottom>
      <diagonal/>
    </border>
    <border>
      <left/>
      <right/>
      <top/>
      <bottom style="thin">
        <color theme="0" tint="-0.14233832819605091"/>
      </bottom>
      <diagonal/>
    </border>
    <border>
      <left/>
      <right/>
      <top/>
      <bottom style="thin">
        <color theme="0" tint="-0.14578691976683858"/>
      </bottom>
      <diagonal/>
    </border>
    <border>
      <left/>
      <right style="thin">
        <color theme="0" tint="-0.14575640125736258"/>
      </right>
      <top style="thin">
        <color theme="0" tint="-0.14578691976683858"/>
      </top>
      <bottom style="thin">
        <color theme="0" tint="-0.14578691976683858"/>
      </bottom>
      <diagonal/>
    </border>
    <border>
      <left/>
      <right/>
      <top style="thin">
        <color theme="0" tint="-0.14578691976683858"/>
      </top>
      <bottom style="thin">
        <color theme="0" tint="-0.14578691976683858"/>
      </bottom>
      <diagonal/>
    </border>
    <border>
      <left/>
      <right style="thin">
        <color theme="0" tint="-0.14572588274788659"/>
      </right>
      <top style="thin">
        <color theme="0" tint="-0.14578691976683858"/>
      </top>
      <bottom style="thin">
        <color theme="0" tint="-0.14578691976683858"/>
      </bottom>
      <diagonal/>
    </border>
    <border>
      <left style="thin">
        <color theme="0" tint="-0.14572588274788659"/>
      </left>
      <right/>
      <top style="thin">
        <color theme="0" tint="-0.14578691976683858"/>
      </top>
      <bottom style="thin">
        <color theme="0" tint="-0.14578691976683858"/>
      </bottom>
      <diagonal/>
    </border>
    <border>
      <left/>
      <right style="thin">
        <color theme="0" tint="-0.14569536423841059"/>
      </right>
      <top style="thin">
        <color theme="0" tint="-0.14578691976683858"/>
      </top>
      <bottom style="thin">
        <color theme="0" tint="-0.14578691976683858"/>
      </bottom>
      <diagonal/>
    </border>
    <border>
      <left style="thin">
        <color theme="0" tint="-0.14566484572893459"/>
      </left>
      <right/>
      <top style="thin">
        <color theme="0" tint="-0.14578691976683858"/>
      </top>
      <bottom style="thin">
        <color theme="0" tint="-0.14578691976683858"/>
      </bottom>
      <diagonal/>
    </border>
    <border>
      <left/>
      <right style="thin">
        <color theme="0" tint="-0.14578691976683858"/>
      </right>
      <top style="thin">
        <color theme="0" tint="-0.14578691976683858"/>
      </top>
      <bottom style="thin">
        <color theme="0" tint="-0.14578691976683858"/>
      </bottom>
      <diagonal/>
    </border>
    <border>
      <left style="thin">
        <color theme="0" tint="-0.14569536423841059"/>
      </left>
      <right/>
      <top style="thin">
        <color theme="0" tint="-0.14578691976683858"/>
      </top>
      <bottom style="thin">
        <color theme="0" tint="-0.14578691976683858"/>
      </bottom>
      <diagonal/>
    </border>
    <border>
      <left/>
      <right style="thin">
        <color theme="0" tint="-0.14575640125736258"/>
      </right>
      <top style="thin">
        <color theme="0" tint="-0.14578691976683858"/>
      </top>
      <bottom style="thin">
        <color theme="0" tint="-4.5808282723471788E-2"/>
      </bottom>
      <diagonal/>
    </border>
    <border>
      <left/>
      <right/>
      <top style="thin">
        <color theme="0" tint="-0.14578691976683858"/>
      </top>
      <bottom style="thin">
        <color theme="0" tint="-4.5808282723471788E-2"/>
      </bottom>
      <diagonal/>
    </border>
    <border>
      <left/>
      <right style="thin">
        <color theme="0" tint="-0.14572588274788659"/>
      </right>
      <top style="thin">
        <color theme="0" tint="-0.14578691976683858"/>
      </top>
      <bottom style="thin">
        <color theme="0" tint="-4.5808282723471788E-2"/>
      </bottom>
      <diagonal/>
    </border>
    <border>
      <left style="thin">
        <color theme="0" tint="-0.14572588274788659"/>
      </left>
      <right/>
      <top style="thin">
        <color theme="0" tint="-0.14578691976683858"/>
      </top>
      <bottom style="thin">
        <color theme="0" tint="-4.5808282723471788E-2"/>
      </bottom>
      <diagonal/>
    </border>
    <border>
      <left/>
      <right style="thin">
        <color theme="0" tint="-0.14569536423841059"/>
      </right>
      <top style="thin">
        <color theme="0" tint="-0.14578691976683858"/>
      </top>
      <bottom style="thin">
        <color theme="0" tint="-4.5808282723471788E-2"/>
      </bottom>
      <diagonal/>
    </border>
    <border>
      <left style="thin">
        <color theme="0" tint="-0.14569536423841059"/>
      </left>
      <right/>
      <top style="thin">
        <color theme="0" tint="-0.14578691976683858"/>
      </top>
      <bottom style="thin">
        <color theme="0" tint="-4.5808282723471788E-2"/>
      </bottom>
      <diagonal/>
    </border>
    <border>
      <left style="thin">
        <color theme="0" tint="-0.14566484572893459"/>
      </left>
      <right/>
      <top style="thin">
        <color theme="0" tint="-0.14578691976683858"/>
      </top>
      <bottom style="thin">
        <color theme="0" tint="-4.5808282723471788E-2"/>
      </bottom>
      <diagonal/>
    </border>
    <border>
      <left/>
      <right style="thin">
        <color theme="0" tint="-0.14578691976683858"/>
      </right>
      <top style="thin">
        <color theme="0" tint="-0.14578691976683858"/>
      </top>
      <bottom style="thin">
        <color theme="0" tint="-4.5808282723471788E-2"/>
      </bottom>
      <diagonal/>
    </border>
    <border>
      <left/>
      <right style="thin">
        <color theme="0" tint="-0.14575640125736258"/>
      </right>
      <top style="thin">
        <color theme="0" tint="-4.5808282723471788E-2"/>
      </top>
      <bottom style="thin">
        <color theme="0" tint="-4.5808282723471788E-2"/>
      </bottom>
      <diagonal/>
    </border>
    <border>
      <left/>
      <right/>
      <top style="thin">
        <color theme="0" tint="-4.5808282723471788E-2"/>
      </top>
      <bottom style="thin">
        <color theme="0" tint="-4.5808282723471788E-2"/>
      </bottom>
      <diagonal/>
    </border>
    <border>
      <left/>
      <right style="thin">
        <color theme="0" tint="-0.14572588274788659"/>
      </right>
      <top style="thin">
        <color theme="0" tint="-4.5808282723471788E-2"/>
      </top>
      <bottom style="thin">
        <color theme="0" tint="-4.5808282723471788E-2"/>
      </bottom>
      <diagonal/>
    </border>
    <border>
      <left style="thin">
        <color theme="0" tint="-0.14572588274788659"/>
      </left>
      <right/>
      <top style="thin">
        <color theme="0" tint="-4.5808282723471788E-2"/>
      </top>
      <bottom style="thin">
        <color theme="0" tint="-4.5808282723471788E-2"/>
      </bottom>
      <diagonal/>
    </border>
    <border>
      <left/>
      <right style="thin">
        <color theme="0" tint="-0.14569536423841059"/>
      </right>
      <top style="thin">
        <color theme="0" tint="-4.5808282723471788E-2"/>
      </top>
      <bottom style="thin">
        <color theme="0" tint="-4.5808282723471788E-2"/>
      </bottom>
      <diagonal/>
    </border>
    <border>
      <left style="thin">
        <color theme="0" tint="-0.14569536423841059"/>
      </left>
      <right/>
      <top style="thin">
        <color theme="0" tint="-4.5808282723471788E-2"/>
      </top>
      <bottom style="thin">
        <color theme="0" tint="-4.5808282723471788E-2"/>
      </bottom>
      <diagonal/>
    </border>
    <border>
      <left style="thin">
        <color theme="0" tint="-0.14566484572893459"/>
      </left>
      <right/>
      <top style="thin">
        <color theme="0" tint="-4.5808282723471788E-2"/>
      </top>
      <bottom style="thin">
        <color theme="0" tint="-4.5808282723471788E-2"/>
      </bottom>
      <diagonal/>
    </border>
    <border>
      <left/>
      <right style="thin">
        <color theme="0" tint="-0.14578691976683858"/>
      </right>
      <top style="thin">
        <color theme="0" tint="-4.5808282723471788E-2"/>
      </top>
      <bottom style="thin">
        <color theme="0" tint="-4.5808282723471788E-2"/>
      </bottom>
      <diagonal/>
    </border>
    <border>
      <left/>
      <right style="thin">
        <color theme="0" tint="-0.14575640125736258"/>
      </right>
      <top style="thin">
        <color theme="0" tint="-4.5808282723471788E-2"/>
      </top>
      <bottom style="thin">
        <color theme="0" tint="-0.14578691976683858"/>
      </bottom>
      <diagonal/>
    </border>
    <border>
      <left/>
      <right/>
      <top style="thin">
        <color theme="0" tint="-4.5808282723471788E-2"/>
      </top>
      <bottom style="thin">
        <color theme="0" tint="-0.14578691976683858"/>
      </bottom>
      <diagonal/>
    </border>
    <border>
      <left/>
      <right style="thin">
        <color theme="0" tint="-0.14572588274788659"/>
      </right>
      <top style="thin">
        <color theme="0" tint="-4.5808282723471788E-2"/>
      </top>
      <bottom style="thin">
        <color theme="0" tint="-0.14578691976683858"/>
      </bottom>
      <diagonal/>
    </border>
    <border>
      <left style="thin">
        <color theme="0" tint="-0.14572588274788659"/>
      </left>
      <right/>
      <top style="thin">
        <color theme="0" tint="-4.5808282723471788E-2"/>
      </top>
      <bottom style="thin">
        <color theme="0" tint="-0.14578691976683858"/>
      </bottom>
      <diagonal/>
    </border>
    <border>
      <left/>
      <right style="thin">
        <color theme="0" tint="-0.14569536423841059"/>
      </right>
      <top style="thin">
        <color theme="0" tint="-4.5808282723471788E-2"/>
      </top>
      <bottom style="thin">
        <color theme="0" tint="-0.14578691976683858"/>
      </bottom>
      <diagonal/>
    </border>
    <border>
      <left style="thin">
        <color theme="0" tint="-0.14569536423841059"/>
      </left>
      <right/>
      <top style="thin">
        <color theme="0" tint="-4.5808282723471788E-2"/>
      </top>
      <bottom style="thin">
        <color theme="0" tint="-0.14578691976683858"/>
      </bottom>
      <diagonal/>
    </border>
    <border>
      <left style="thin">
        <color theme="0" tint="-0.14566484572893459"/>
      </left>
      <right/>
      <top style="thin">
        <color theme="0" tint="-4.5808282723471788E-2"/>
      </top>
      <bottom style="thin">
        <color theme="0" tint="-0.14578691976683858"/>
      </bottom>
      <diagonal/>
    </border>
    <border>
      <left/>
      <right style="thin">
        <color theme="0" tint="-0.14578691976683858"/>
      </right>
      <top style="thin">
        <color theme="0" tint="-4.5808282723471788E-2"/>
      </top>
      <bottom style="thin">
        <color theme="0" tint="-0.14578691976683858"/>
      </bottom>
      <diagonal/>
    </border>
    <border>
      <left style="thin">
        <color theme="0" tint="-4.5808282723471788E-2"/>
      </left>
      <right style="thin">
        <color theme="0" tint="-0.14575640125736258"/>
      </right>
      <top style="thin">
        <color theme="0" tint="-4.5808282723471788E-2"/>
      </top>
      <bottom style="thin">
        <color theme="0" tint="-4.5808282723471788E-2"/>
      </bottom>
      <diagonal/>
    </border>
    <border>
      <left/>
      <right style="thin">
        <color rgb="FFDADADA"/>
      </right>
      <top style="thin">
        <color rgb="FFF3F3F3"/>
      </top>
      <bottom style="thin">
        <color rgb="FFDADADA"/>
      </bottom>
      <diagonal/>
    </border>
    <border>
      <left/>
      <right/>
      <top style="thin">
        <color rgb="FFF3F3F3"/>
      </top>
      <bottom style="thin">
        <color rgb="FFDADADA"/>
      </bottom>
      <diagonal/>
    </border>
    <border>
      <left style="thin">
        <color rgb="FFDADADA"/>
      </left>
      <right/>
      <top style="thin">
        <color rgb="FFF3F3F3"/>
      </top>
      <bottom style="thin">
        <color rgb="FFDADADA"/>
      </bottom>
      <diagonal/>
    </border>
    <border>
      <left/>
      <right/>
      <top/>
      <bottom style="thin">
        <color theme="0" tint="-0.14581743827631458"/>
      </bottom>
      <diagonal/>
    </border>
    <border>
      <left/>
      <right style="thin">
        <color theme="0" tint="-0.14578691976683858"/>
      </right>
      <top style="thin">
        <color theme="0" tint="-0.14581743827631458"/>
      </top>
      <bottom style="thin">
        <color theme="0" tint="-0.14581743827631458"/>
      </bottom>
      <diagonal/>
    </border>
    <border>
      <left/>
      <right/>
      <top style="thin">
        <color theme="0" tint="-0.14581743827631458"/>
      </top>
      <bottom style="thin">
        <color theme="0" tint="-0.14581743827631458"/>
      </bottom>
      <diagonal/>
    </border>
    <border>
      <left/>
      <right style="thin">
        <color rgb="FFDADADA"/>
      </right>
      <top style="thin">
        <color rgb="FFDADADA"/>
      </top>
      <bottom style="thin">
        <color rgb="FFDADADA"/>
      </bottom>
      <diagonal/>
    </border>
    <border>
      <left style="thin">
        <color theme="0" tint="-0.14575640125736258"/>
      </left>
      <right/>
      <top style="thin">
        <color theme="0" tint="-0.14581743827631458"/>
      </top>
      <bottom style="thin">
        <color theme="0" tint="-0.14581743827631458"/>
      </bottom>
      <diagonal/>
    </border>
    <border>
      <left/>
      <right style="thin">
        <color theme="0" tint="-0.14566484572893459"/>
      </right>
      <top style="thin">
        <color theme="0" tint="-0.14581743827631458"/>
      </top>
      <bottom style="thin">
        <color theme="0" tint="-0.14581743827631458"/>
      </bottom>
      <diagonal/>
    </border>
    <border>
      <left style="thin">
        <color theme="0" tint="-0.14569536423841059"/>
      </left>
      <right/>
      <top style="thin">
        <color theme="0" tint="-0.14581743827631458"/>
      </top>
      <bottom style="thin">
        <color theme="0" tint="-0.14581743827631458"/>
      </bottom>
      <diagonal/>
    </border>
    <border>
      <left/>
      <right style="thin">
        <color theme="0" tint="-0.14578691976683858"/>
      </right>
      <top style="thin">
        <color theme="0" tint="-0.14581743827631458"/>
      </top>
      <bottom style="thin">
        <color theme="0" tint="-4.5838801232947785E-2"/>
      </bottom>
      <diagonal/>
    </border>
    <border>
      <left/>
      <right/>
      <top style="thin">
        <color theme="0" tint="-0.14581743827631458"/>
      </top>
      <bottom style="thin">
        <color theme="0" tint="-4.5838801232947785E-2"/>
      </bottom>
      <diagonal/>
    </border>
    <border>
      <left/>
      <right style="thin">
        <color rgb="FFDADADA"/>
      </right>
      <top style="thin">
        <color rgb="FFDADADA"/>
      </top>
      <bottom style="thin">
        <color rgb="FFF3F3F3"/>
      </bottom>
      <diagonal/>
    </border>
    <border>
      <left style="thin">
        <color theme="0" tint="-0.14575640125736258"/>
      </left>
      <right/>
      <top style="thin">
        <color theme="0" tint="-0.14581743827631458"/>
      </top>
      <bottom style="thin">
        <color theme="0" tint="-4.5838801232947785E-2"/>
      </bottom>
      <diagonal/>
    </border>
    <border>
      <left style="thin">
        <color theme="0" tint="-0.14569536423841059"/>
      </left>
      <right/>
      <top style="thin">
        <color theme="0" tint="-0.14581743827631458"/>
      </top>
      <bottom style="thin">
        <color theme="0" tint="-4.5838801232947785E-2"/>
      </bottom>
      <diagonal/>
    </border>
    <border>
      <left/>
      <right style="thin">
        <color theme="0" tint="-0.14566484572893459"/>
      </right>
      <top style="thin">
        <color theme="0" tint="-0.14581743827631458"/>
      </top>
      <bottom style="thin">
        <color theme="0" tint="-4.5838801232947785E-2"/>
      </bottom>
      <diagonal/>
    </border>
    <border>
      <left/>
      <right style="thin">
        <color theme="0" tint="-0.14578691976683858"/>
      </right>
      <top style="thin">
        <color theme="0" tint="-4.5838801232947785E-2"/>
      </top>
      <bottom style="thin">
        <color theme="0" tint="-4.5838801232947785E-2"/>
      </bottom>
      <diagonal/>
    </border>
    <border>
      <left/>
      <right/>
      <top style="thin">
        <color theme="0" tint="-4.5838801232947785E-2"/>
      </top>
      <bottom style="thin">
        <color theme="0" tint="-4.5838801232947785E-2"/>
      </bottom>
      <diagonal/>
    </border>
    <border>
      <left style="thin">
        <color theme="0" tint="-0.14575640125736258"/>
      </left>
      <right/>
      <top style="thin">
        <color theme="0" tint="-4.5838801232947785E-2"/>
      </top>
      <bottom style="thin">
        <color theme="0" tint="-4.5838801232947785E-2"/>
      </bottom>
      <diagonal/>
    </border>
    <border>
      <left style="thin">
        <color theme="0" tint="-0.14569536423841059"/>
      </left>
      <right/>
      <top style="thin">
        <color theme="0" tint="-4.5838801232947785E-2"/>
      </top>
      <bottom style="thin">
        <color theme="0" tint="-4.5838801232947785E-2"/>
      </bottom>
      <diagonal/>
    </border>
    <border>
      <left/>
      <right style="thin">
        <color theme="0" tint="-0.14566484572893459"/>
      </right>
      <top style="thin">
        <color theme="0" tint="-4.5838801232947785E-2"/>
      </top>
      <bottom style="thin">
        <color theme="0" tint="-4.5838801232947785E-2"/>
      </bottom>
      <diagonal/>
    </border>
    <border>
      <left/>
      <right style="thin">
        <color theme="0" tint="-0.14578691976683858"/>
      </right>
      <top style="thin">
        <color theme="0" tint="-4.5838801232947785E-2"/>
      </top>
      <bottom style="thin">
        <color theme="0" tint="-0.14581743827631458"/>
      </bottom>
      <diagonal/>
    </border>
    <border>
      <left/>
      <right/>
      <top style="thin">
        <color theme="0" tint="-4.5838801232947785E-2"/>
      </top>
      <bottom style="thin">
        <color theme="0" tint="-0.14581743827631458"/>
      </bottom>
      <diagonal/>
    </border>
    <border>
      <left style="thin">
        <color theme="0" tint="-0.14575640125736258"/>
      </left>
      <right/>
      <top style="thin">
        <color theme="0" tint="-4.5838801232947785E-2"/>
      </top>
      <bottom style="thin">
        <color theme="0" tint="-0.14581743827631458"/>
      </bottom>
      <diagonal/>
    </border>
    <border>
      <left style="thin">
        <color theme="0" tint="-0.14569536423841059"/>
      </left>
      <right/>
      <top style="thin">
        <color theme="0" tint="-4.5838801232947785E-2"/>
      </top>
      <bottom style="thin">
        <color theme="0" tint="-0.14581743827631458"/>
      </bottom>
      <diagonal/>
    </border>
    <border>
      <left/>
      <right style="thin">
        <color theme="0" tint="-0.14566484572893459"/>
      </right>
      <top style="thin">
        <color theme="0" tint="-4.5838801232947785E-2"/>
      </top>
      <bottom style="thin">
        <color theme="0" tint="-0.14581743827631458"/>
      </bottom>
      <diagonal/>
    </border>
    <border>
      <left/>
      <right/>
      <top/>
      <bottom style="thin">
        <color rgb="FFDADADA"/>
      </bottom>
      <diagonal/>
    </border>
    <border>
      <left/>
      <right style="thin">
        <color theme="0" tint="-0.14514603106784266"/>
      </right>
      <top style="thin">
        <color theme="0" tint="-0.14517654957731865"/>
      </top>
      <bottom style="thin">
        <color theme="0" tint="-0.14517654957731865"/>
      </bottom>
      <diagonal/>
    </border>
    <border>
      <left/>
      <right/>
      <top style="thin">
        <color theme="0" tint="-0.14517654957731865"/>
      </top>
      <bottom style="thin">
        <color theme="0" tint="-0.14517654957731865"/>
      </bottom>
      <diagonal/>
    </border>
    <border>
      <left/>
      <right style="thin">
        <color theme="0" tint="-0.14517654957731865"/>
      </right>
      <top style="thin">
        <color theme="0" tint="-0.14517654957731865"/>
      </top>
      <bottom style="thin">
        <color theme="0" tint="-0.14517654957731865"/>
      </bottom>
      <diagonal/>
    </border>
    <border>
      <left style="thin">
        <color theme="0" tint="-0.14517654957731865"/>
      </left>
      <right/>
      <top style="thin">
        <color theme="0" tint="-0.14517654957731865"/>
      </top>
      <bottom style="thin">
        <color theme="0" tint="-0.14517654957731865"/>
      </bottom>
      <diagonal/>
    </border>
    <border>
      <left style="thin">
        <color theme="0" tint="-0.14520706808679465"/>
      </left>
      <right/>
      <top style="thin">
        <color theme="0" tint="-0.14517654957731865"/>
      </top>
      <bottom style="thin">
        <color theme="0" tint="-0.14517654957731865"/>
      </bottom>
      <diagonal/>
    </border>
    <border>
      <left/>
      <right style="thin">
        <color theme="0" tint="-0.14514603106784266"/>
      </right>
      <top style="thin">
        <color theme="0" tint="-0.14517654957731865"/>
      </top>
      <bottom style="thin">
        <color theme="0" tint="-4.5197912533951841E-2"/>
      </bottom>
      <diagonal/>
    </border>
    <border>
      <left/>
      <right/>
      <top style="thin">
        <color theme="0" tint="-0.14517654957731865"/>
      </top>
      <bottom style="thin">
        <color theme="0" tint="-4.5197912533951841E-2"/>
      </bottom>
      <diagonal/>
    </border>
    <border>
      <left/>
      <right style="thin">
        <color theme="0" tint="-0.14517654957731865"/>
      </right>
      <top style="thin">
        <color theme="0" tint="-0.14517654957731865"/>
      </top>
      <bottom style="thin">
        <color theme="0" tint="-4.5197912533951841E-2"/>
      </bottom>
      <diagonal/>
    </border>
    <border>
      <left style="thin">
        <color theme="0" tint="-0.14517654957731865"/>
      </left>
      <right/>
      <top style="thin">
        <color theme="0" tint="-0.14517654957731865"/>
      </top>
      <bottom style="thin">
        <color theme="0" tint="-4.5197912533951841E-2"/>
      </bottom>
      <diagonal/>
    </border>
    <border>
      <left style="thin">
        <color theme="0" tint="-0.14520706808679465"/>
      </left>
      <right/>
      <top style="thin">
        <color theme="0" tint="-0.14517654957731865"/>
      </top>
      <bottom style="thin">
        <color theme="0" tint="-4.5197912533951841E-2"/>
      </bottom>
      <diagonal/>
    </border>
    <border>
      <left/>
      <right style="thin">
        <color theme="0" tint="-0.14514603106784266"/>
      </right>
      <top style="thin">
        <color theme="0" tint="-4.5197912533951841E-2"/>
      </top>
      <bottom style="thin">
        <color theme="0" tint="-4.5197912533951841E-2"/>
      </bottom>
      <diagonal/>
    </border>
    <border>
      <left/>
      <right/>
      <top style="thin">
        <color theme="0" tint="-4.5197912533951841E-2"/>
      </top>
      <bottom style="thin">
        <color theme="0" tint="-4.5197912533951841E-2"/>
      </bottom>
      <diagonal/>
    </border>
    <border>
      <left/>
      <right style="thin">
        <color theme="0" tint="-0.14517654957731865"/>
      </right>
      <top style="thin">
        <color theme="0" tint="-4.5197912533951841E-2"/>
      </top>
      <bottom style="thin">
        <color theme="0" tint="-4.5197912533951841E-2"/>
      </bottom>
      <diagonal/>
    </border>
    <border>
      <left style="thin">
        <color theme="0" tint="-0.14517654957731865"/>
      </left>
      <right/>
      <top style="thin">
        <color theme="0" tint="-4.5197912533951841E-2"/>
      </top>
      <bottom style="thin">
        <color theme="0" tint="-4.5197912533951841E-2"/>
      </bottom>
      <diagonal/>
    </border>
    <border>
      <left style="thin">
        <color theme="0" tint="-0.14520706808679465"/>
      </left>
      <right/>
      <top style="thin">
        <color theme="0" tint="-4.5197912533951841E-2"/>
      </top>
      <bottom style="thin">
        <color theme="0" tint="-4.5197912533951841E-2"/>
      </bottom>
      <diagonal/>
    </border>
    <border>
      <left style="thin">
        <color rgb="FFDADADA"/>
      </left>
      <right/>
      <top style="thin">
        <color rgb="FFF3F3F3"/>
      </top>
      <bottom style="thin">
        <color rgb="FFF3F3F3"/>
      </bottom>
      <diagonal/>
    </border>
    <border>
      <left/>
      <right style="thin">
        <color theme="0" tint="-0.14514603106784266"/>
      </right>
      <top style="thin">
        <color theme="0" tint="-0.14520706808679465"/>
      </top>
      <bottom style="thin">
        <color theme="0" tint="-0.14520706808679465"/>
      </bottom>
      <diagonal/>
    </border>
    <border>
      <left/>
      <right/>
      <top style="thin">
        <color theme="0" tint="-0.14520706808679465"/>
      </top>
      <bottom style="thin">
        <color theme="0" tint="-0.14520706808679465"/>
      </bottom>
      <diagonal/>
    </border>
    <border>
      <left/>
      <right style="thin">
        <color theme="0" tint="-0.14517654957731865"/>
      </right>
      <top style="thin">
        <color theme="0" tint="-0.14520706808679465"/>
      </top>
      <bottom style="thin">
        <color theme="0" tint="-0.14520706808679465"/>
      </bottom>
      <diagonal/>
    </border>
    <border>
      <left style="thin">
        <color theme="0" tint="-0.14517654957731865"/>
      </left>
      <right/>
      <top style="thin">
        <color theme="0" tint="-0.14520706808679465"/>
      </top>
      <bottom style="thin">
        <color theme="0" tint="-0.14520706808679465"/>
      </bottom>
      <diagonal/>
    </border>
    <border>
      <left style="thin">
        <color theme="0" tint="-0.14520706808679465"/>
      </left>
      <right/>
      <top style="thin">
        <color theme="0" tint="-0.14520706808679465"/>
      </top>
      <bottom style="thin">
        <color theme="0" tint="-0.14520706808679465"/>
      </bottom>
      <diagonal/>
    </border>
    <border>
      <left/>
      <right/>
      <top style="thin">
        <color rgb="FFDADADA"/>
      </top>
      <bottom style="thin">
        <color rgb="FFF3F3F3"/>
      </bottom>
      <diagonal/>
    </border>
    <border>
      <left style="thin">
        <color rgb="FFDADADA"/>
      </left>
      <right/>
      <top style="thin">
        <color rgb="FFDADADA"/>
      </top>
      <bottom style="thin">
        <color rgb="FFF3F3F3"/>
      </bottom>
      <diagonal/>
    </border>
    <border>
      <left style="thin">
        <color rgb="FFDADADA"/>
      </left>
      <right/>
      <top style="thin">
        <color rgb="FFDADADA"/>
      </top>
      <bottom style="thin">
        <color rgb="FFF5F5F5"/>
      </bottom>
      <diagonal/>
    </border>
    <border>
      <left/>
      <right style="thin">
        <color rgb="FFDADADA"/>
      </right>
      <top style="thin">
        <color rgb="FFDADADA"/>
      </top>
      <bottom style="thin">
        <color rgb="FFF5F5F5"/>
      </bottom>
      <diagonal/>
    </border>
    <border>
      <left/>
      <right/>
      <top style="thin">
        <color rgb="FFDADADA"/>
      </top>
      <bottom style="thin">
        <color rgb="FFF5F5F5"/>
      </bottom>
      <diagonal/>
    </border>
    <border>
      <left style="thin">
        <color rgb="FFDADADA"/>
      </left>
      <right/>
      <top style="thin">
        <color rgb="FFF5F5F5"/>
      </top>
      <bottom style="thin">
        <color rgb="FFF5F5F5"/>
      </bottom>
      <diagonal/>
    </border>
    <border>
      <left/>
      <right style="thin">
        <color theme="0" tint="-0.14517654957731865"/>
      </right>
      <top style="thin">
        <color theme="0" tint="-3.9155247657704395E-2"/>
      </top>
      <bottom style="thin">
        <color theme="0" tint="-3.9155247657704395E-2"/>
      </bottom>
      <diagonal/>
    </border>
    <border>
      <left/>
      <right/>
      <top style="thin">
        <color theme="0" tint="-3.9155247657704395E-2"/>
      </top>
      <bottom style="thin">
        <color theme="0" tint="-3.9155247657704395E-2"/>
      </bottom>
      <diagonal/>
    </border>
    <border>
      <left/>
      <right style="thin">
        <color rgb="FFDADADA"/>
      </right>
      <top style="thin">
        <color rgb="FFF5F5F5"/>
      </top>
      <bottom style="thin">
        <color rgb="FFF5F5F5"/>
      </bottom>
      <diagonal/>
    </border>
    <border>
      <left/>
      <right/>
      <top style="thin">
        <color rgb="FFF5F5F5"/>
      </top>
      <bottom style="thin">
        <color rgb="FFF5F5F5"/>
      </bottom>
      <diagonal/>
    </border>
    <border>
      <left/>
      <right style="thin">
        <color theme="0" tint="-0.14514603106784266"/>
      </right>
      <top style="thin">
        <color theme="0" tint="-4.5197912533951841E-2"/>
      </top>
      <bottom style="thin">
        <color theme="0" tint="-0.14517654957731865"/>
      </bottom>
      <diagonal/>
    </border>
    <border>
      <left/>
      <right/>
      <top style="thin">
        <color theme="0" tint="-4.5197912533951841E-2"/>
      </top>
      <bottom style="thin">
        <color theme="0" tint="-0.14517654957731865"/>
      </bottom>
      <diagonal/>
    </border>
    <border>
      <left/>
      <right style="thin">
        <color theme="0" tint="-0.14517654957731865"/>
      </right>
      <top style="thin">
        <color theme="0" tint="-4.5197912533951841E-2"/>
      </top>
      <bottom style="thin">
        <color theme="0" tint="-0.14517654957731865"/>
      </bottom>
      <diagonal/>
    </border>
    <border>
      <left style="thin">
        <color theme="0" tint="-0.14517654957731865"/>
      </left>
      <right/>
      <top style="thin">
        <color theme="0" tint="-4.5197912533951841E-2"/>
      </top>
      <bottom style="thin">
        <color theme="0" tint="-0.14517654957731865"/>
      </bottom>
      <diagonal/>
    </border>
    <border>
      <left style="thin">
        <color theme="0" tint="-0.14520706808679465"/>
      </left>
      <right/>
      <top style="thin">
        <color theme="0" tint="-4.5197912533951841E-2"/>
      </top>
      <bottom style="thin">
        <color theme="0" tint="-0.14517654957731865"/>
      </bottom>
      <diagonal/>
    </border>
    <border>
      <left style="thin">
        <color rgb="FFDADADA"/>
      </left>
      <right/>
      <top style="thin">
        <color rgb="FFF5F5F5"/>
      </top>
      <bottom style="thin">
        <color rgb="FFDADADA"/>
      </bottom>
      <diagonal/>
    </border>
    <border>
      <left/>
      <right style="thin">
        <color rgb="FFDADADA"/>
      </right>
      <top style="thin">
        <color rgb="FFF5F5F5"/>
      </top>
      <bottom style="thin">
        <color rgb="FFDADADA"/>
      </bottom>
      <diagonal/>
    </border>
    <border>
      <left/>
      <right/>
      <top style="thin">
        <color rgb="FFF5F5F5"/>
      </top>
      <bottom style="thin">
        <color rgb="FFDADADA"/>
      </bottom>
      <diagonal/>
    </border>
    <border>
      <left style="thin">
        <color theme="0" tint="-0.14578691976683858"/>
      </left>
      <right/>
      <top style="thin">
        <color theme="0" tint="-0.14581743827631458"/>
      </top>
      <bottom style="thin">
        <color theme="0" tint="-0.14581743827631458"/>
      </bottom>
      <diagonal/>
    </border>
    <border>
      <left/>
      <right style="thin">
        <color theme="0" tint="-0.14572588274788659"/>
      </right>
      <top style="thin">
        <color theme="0" tint="-0.14581743827631458"/>
      </top>
      <bottom style="thin">
        <color theme="0" tint="-0.14581743827631458"/>
      </bottom>
      <diagonal/>
    </border>
    <border>
      <left style="thin">
        <color theme="0" tint="-0.14572588274788659"/>
      </left>
      <right/>
      <top style="thin">
        <color theme="0" tint="-0.14581743827631458"/>
      </top>
      <bottom style="thin">
        <color theme="0" tint="-0.14581743827631458"/>
      </bottom>
      <diagonal/>
    </border>
    <border>
      <left style="thin">
        <color theme="0" tint="-0.14578691976683858"/>
      </left>
      <right/>
      <top style="thin">
        <color theme="0" tint="-0.14581743827631458"/>
      </top>
      <bottom style="thin">
        <color theme="0" tint="-4.5838801232947785E-2"/>
      </bottom>
      <diagonal/>
    </border>
    <border>
      <left style="thin">
        <color theme="0" tint="-0.14572588274788659"/>
      </left>
      <right/>
      <top style="thin">
        <color theme="0" tint="-0.14581743827631458"/>
      </top>
      <bottom style="thin">
        <color theme="0" tint="-4.5838801232947785E-2"/>
      </bottom>
      <diagonal/>
    </border>
    <border>
      <left/>
      <right style="thin">
        <color theme="0" tint="-0.14572588274788659"/>
      </right>
      <top style="thin">
        <color theme="0" tint="-0.14581743827631458"/>
      </top>
      <bottom style="thin">
        <color theme="0" tint="-4.5838801232947785E-2"/>
      </bottom>
      <diagonal/>
    </border>
    <border>
      <left style="thin">
        <color theme="0" tint="-0.14578691976683858"/>
      </left>
      <right/>
      <top style="thin">
        <color theme="0" tint="-4.5838801232947785E-2"/>
      </top>
      <bottom style="thin">
        <color theme="0" tint="-4.5838801232947785E-2"/>
      </bottom>
      <diagonal/>
    </border>
    <border>
      <left style="thin">
        <color theme="0" tint="-0.14572588274788659"/>
      </left>
      <right/>
      <top style="thin">
        <color theme="0" tint="-4.5838801232947785E-2"/>
      </top>
      <bottom style="thin">
        <color theme="0" tint="-4.5838801232947785E-2"/>
      </bottom>
      <diagonal/>
    </border>
    <border>
      <left/>
      <right style="thin">
        <color theme="0" tint="-0.14572588274788659"/>
      </right>
      <top style="thin">
        <color theme="0" tint="-4.5838801232947785E-2"/>
      </top>
      <bottom style="thin">
        <color theme="0" tint="-4.5838801232947785E-2"/>
      </bottom>
      <diagonal/>
    </border>
    <border>
      <left style="thin">
        <color theme="0" tint="-0.14578691976683858"/>
      </left>
      <right/>
      <top style="thin">
        <color theme="0" tint="-4.5838801232947785E-2"/>
      </top>
      <bottom style="thin">
        <color theme="0" tint="-0.14581743827631458"/>
      </bottom>
      <diagonal/>
    </border>
    <border>
      <left style="thin">
        <color theme="0" tint="-0.14572588274788659"/>
      </left>
      <right/>
      <top style="thin">
        <color theme="0" tint="-4.5838801232947785E-2"/>
      </top>
      <bottom style="thin">
        <color theme="0" tint="-0.14581743827631458"/>
      </bottom>
      <diagonal/>
    </border>
    <border>
      <left/>
      <right style="thin">
        <color theme="0" tint="-0.14572588274788659"/>
      </right>
      <top style="thin">
        <color theme="0" tint="-4.5838801232947785E-2"/>
      </top>
      <bottom style="thin">
        <color theme="0" tint="-0.14581743827631458"/>
      </bottom>
      <diagonal/>
    </border>
    <border>
      <left/>
      <right style="thin">
        <color theme="0" tint="-0.14725180822168646"/>
      </right>
      <top style="thin">
        <color theme="0" tint="-0.14728232673116246"/>
      </top>
      <bottom style="thin">
        <color theme="0" tint="-0.14728232673116246"/>
      </bottom>
      <diagonal/>
    </border>
    <border>
      <left/>
      <right/>
      <top style="thin">
        <color theme="0" tint="-0.14728232673116246"/>
      </top>
      <bottom style="thin">
        <color theme="0" tint="-0.14728232673116246"/>
      </bottom>
      <diagonal/>
    </border>
    <border>
      <left/>
      <right style="thin">
        <color theme="0" tint="-0.14722128971221046"/>
      </right>
      <top style="thin">
        <color theme="0" tint="-0.14728232673116246"/>
      </top>
      <bottom style="thin">
        <color theme="0" tint="-0.14728232673116246"/>
      </bottom>
      <diagonal/>
    </border>
    <border>
      <left style="thin">
        <color theme="0" tint="-0.14722128971221046"/>
      </left>
      <right/>
      <top style="thin">
        <color theme="0" tint="-0.14728232673116246"/>
      </top>
      <bottom style="thin">
        <color theme="0" tint="-0.14728232673116246"/>
      </bottom>
      <diagonal/>
    </border>
    <border>
      <left/>
      <right style="thin">
        <color theme="0" tint="-0.14719077120273447"/>
      </right>
      <top style="thin">
        <color theme="0" tint="-0.14728232673116246"/>
      </top>
      <bottom style="thin">
        <color theme="0" tint="-0.14728232673116246"/>
      </bottom>
      <diagonal/>
    </border>
    <border>
      <left style="thin">
        <color theme="0" tint="-0.14719077120273447"/>
      </left>
      <right/>
      <top style="thin">
        <color theme="0" tint="-0.14728232673116246"/>
      </top>
      <bottom style="thin">
        <color theme="0" tint="-0.14728232673116246"/>
      </bottom>
      <diagonal/>
    </border>
    <border>
      <left style="thin">
        <color rgb="FFD9D9D9"/>
      </left>
      <right/>
      <top style="thin">
        <color rgb="FFD9D9D9"/>
      </top>
      <bottom style="thin">
        <color rgb="FFD9D9D9"/>
      </bottom>
      <diagonal/>
    </border>
    <border>
      <left/>
      <right style="thin">
        <color theme="0" tint="-0.14725180822168646"/>
      </right>
      <top style="thin">
        <color theme="0" tint="-0.14728232673116246"/>
      </top>
      <bottom style="thin">
        <color theme="0" tint="-4.7364726706747642E-2"/>
      </bottom>
      <diagonal/>
    </border>
    <border>
      <left/>
      <right/>
      <top style="thin">
        <color theme="0" tint="-0.14728232673116246"/>
      </top>
      <bottom style="thin">
        <color theme="0" tint="-4.7364726706747642E-2"/>
      </bottom>
      <diagonal/>
    </border>
    <border>
      <left/>
      <right style="thin">
        <color theme="0" tint="-0.14722128971221046"/>
      </right>
      <top style="thin">
        <color theme="0" tint="-0.14728232673116246"/>
      </top>
      <bottom style="thin">
        <color theme="0" tint="-4.7364726706747642E-2"/>
      </bottom>
      <diagonal/>
    </border>
    <border>
      <left style="thin">
        <color theme="0" tint="-0.14722128971221046"/>
      </left>
      <right/>
      <top style="thin">
        <color theme="0" tint="-0.14728232673116246"/>
      </top>
      <bottom style="thin">
        <color theme="0" tint="-4.7364726706747642E-2"/>
      </bottom>
      <diagonal/>
    </border>
    <border>
      <left/>
      <right style="thin">
        <color theme="0" tint="-0.14719077120273447"/>
      </right>
      <top style="thin">
        <color theme="0" tint="-0.14728232673116246"/>
      </top>
      <bottom style="thin">
        <color theme="0" tint="-4.7364726706747642E-2"/>
      </bottom>
      <diagonal/>
    </border>
    <border>
      <left style="thin">
        <color rgb="FFD9D9D9"/>
      </left>
      <right/>
      <top style="thin">
        <color rgb="FFD9D9D9"/>
      </top>
      <bottom style="thin">
        <color rgb="FFF3F3F3"/>
      </bottom>
      <diagonal/>
    </border>
    <border>
      <left/>
      <right style="thin">
        <color theme="0" tint="-0.14725180822168646"/>
      </right>
      <top style="thin">
        <color theme="0" tint="-4.7364726706747642E-2"/>
      </top>
      <bottom style="thin">
        <color theme="0" tint="-4.7364726706747642E-2"/>
      </bottom>
      <diagonal/>
    </border>
    <border>
      <left/>
      <right/>
      <top style="thin">
        <color theme="0" tint="-4.7364726706747642E-2"/>
      </top>
      <bottom style="thin">
        <color theme="0" tint="-4.7364726706747642E-2"/>
      </bottom>
      <diagonal/>
    </border>
    <border>
      <left/>
      <right style="thin">
        <color theme="0" tint="-0.14722128971221046"/>
      </right>
      <top style="thin">
        <color theme="0" tint="-4.7364726706747642E-2"/>
      </top>
      <bottom style="thin">
        <color theme="0" tint="-4.7364726706747642E-2"/>
      </bottom>
      <diagonal/>
    </border>
    <border>
      <left style="thin">
        <color theme="0" tint="-0.14722128971221046"/>
      </left>
      <right/>
      <top style="thin">
        <color theme="0" tint="-4.7364726706747642E-2"/>
      </top>
      <bottom style="thin">
        <color theme="0" tint="-4.7364726706747642E-2"/>
      </bottom>
      <diagonal/>
    </border>
    <border>
      <left/>
      <right style="thin">
        <color theme="0" tint="-0.14719077120273447"/>
      </right>
      <top style="thin">
        <color theme="0" tint="-4.7364726706747642E-2"/>
      </top>
      <bottom style="thin">
        <color theme="0" tint="-4.7364726706747642E-2"/>
      </bottom>
      <diagonal/>
    </border>
    <border>
      <left style="thin">
        <color rgb="FFD9D9D9"/>
      </left>
      <right/>
      <top style="thin">
        <color rgb="FFF3F3F3"/>
      </top>
      <bottom style="thin">
        <color rgb="FFF3F3F3"/>
      </bottom>
      <diagonal/>
    </border>
    <border>
      <left/>
      <right/>
      <top style="thin">
        <color rgb="FFF3F3F3"/>
      </top>
      <bottom style="thin">
        <color rgb="FFF3F3F3"/>
      </bottom>
      <diagonal/>
    </border>
    <border>
      <left/>
      <right style="thin">
        <color theme="0" tint="-0.14725180822168646"/>
      </right>
      <top style="thin">
        <color theme="0" tint="-4.7364726706747642E-2"/>
      </top>
      <bottom style="thin">
        <color theme="0" tint="-0.14734336375011445"/>
      </bottom>
      <diagonal/>
    </border>
    <border>
      <left/>
      <right/>
      <top style="thin">
        <color theme="0" tint="-4.7364726706747642E-2"/>
      </top>
      <bottom style="thin">
        <color theme="0" tint="-0.14734336375011445"/>
      </bottom>
      <diagonal/>
    </border>
    <border>
      <left/>
      <right style="thin">
        <color theme="0" tint="-0.14722128971221046"/>
      </right>
      <top style="thin">
        <color theme="0" tint="-4.7364726706747642E-2"/>
      </top>
      <bottom style="thin">
        <color theme="0" tint="-0.14734336375011445"/>
      </bottom>
      <diagonal/>
    </border>
    <border>
      <left style="thin">
        <color theme="0" tint="-0.14722128971221046"/>
      </left>
      <right/>
      <top style="thin">
        <color theme="0" tint="-4.7364726706747642E-2"/>
      </top>
      <bottom style="thin">
        <color theme="0" tint="-0.14734336375011445"/>
      </bottom>
      <diagonal/>
    </border>
    <border>
      <left/>
      <right style="thin">
        <color theme="0" tint="-0.14719077120273447"/>
      </right>
      <top style="thin">
        <color theme="0" tint="-4.7364726706747642E-2"/>
      </top>
      <bottom style="thin">
        <color theme="0" tint="-0.14734336375011445"/>
      </bottom>
      <diagonal/>
    </border>
    <border>
      <left style="thin">
        <color rgb="FFD9D9D9"/>
      </left>
      <right/>
      <top style="thin">
        <color rgb="FFF3F3F3"/>
      </top>
      <bottom style="thin">
        <color rgb="FFD9D9D9"/>
      </bottom>
      <diagonal/>
    </border>
    <border>
      <left/>
      <right style="thin">
        <color theme="0" tint="-0.14734336375011445"/>
      </right>
      <top style="thin">
        <color theme="0" tint="-0.14728232673116246"/>
      </top>
      <bottom style="thin">
        <color theme="0" tint="-0.14728232673116246"/>
      </bottom>
      <diagonal/>
    </border>
    <border>
      <left style="thin">
        <color theme="0" tint="-0.14734336375011445"/>
      </left>
      <right/>
      <top style="thin">
        <color theme="0" tint="-0.14728232673116246"/>
      </top>
      <bottom style="thin">
        <color theme="0" tint="-0.14728232673116246"/>
      </bottom>
      <diagonal/>
    </border>
    <border>
      <left/>
      <right style="thin">
        <color theme="0" tint="-0.14731284524063845"/>
      </right>
      <top style="thin">
        <color theme="0" tint="-0.14728232673116246"/>
      </top>
      <bottom style="thin">
        <color theme="0" tint="-0.14728232673116246"/>
      </bottom>
      <diagonal/>
    </border>
    <border>
      <left style="thin">
        <color theme="0" tint="-0.14731284524063845"/>
      </left>
      <right/>
      <top style="thin">
        <color theme="0" tint="-0.14728232673116246"/>
      </top>
      <bottom style="thin">
        <color theme="0" tint="-0.14728232673116246"/>
      </bottom>
      <diagonal/>
    </border>
    <border>
      <left/>
      <right style="thin">
        <color theme="0" tint="-0.14734336375011445"/>
      </right>
      <top style="thin">
        <color theme="0" tint="-0.14728232673116246"/>
      </top>
      <bottom style="thin">
        <color theme="0" tint="-4.7364726706747642E-2"/>
      </bottom>
      <diagonal/>
    </border>
    <border>
      <left style="thin">
        <color theme="0" tint="-0.14734336375011445"/>
      </left>
      <right/>
      <top style="thin">
        <color theme="0" tint="-0.14728232673116246"/>
      </top>
      <bottom style="thin">
        <color theme="0" tint="-4.7364726706747642E-2"/>
      </bottom>
      <diagonal/>
    </border>
    <border>
      <left/>
      <right style="thin">
        <color theme="0" tint="-0.14731284524063845"/>
      </right>
      <top style="thin">
        <color theme="0" tint="-0.14728232673116246"/>
      </top>
      <bottom style="thin">
        <color theme="0" tint="-4.7364726706747642E-2"/>
      </bottom>
      <diagonal/>
    </border>
    <border>
      <left/>
      <right style="thin">
        <color theme="0" tint="-0.14734336375011445"/>
      </right>
      <top style="thin">
        <color theme="0" tint="-4.7364726706747642E-2"/>
      </top>
      <bottom style="thin">
        <color theme="0" tint="-4.7364726706747642E-2"/>
      </bottom>
      <diagonal/>
    </border>
    <border>
      <left style="thin">
        <color theme="0" tint="-0.14734336375011445"/>
      </left>
      <right/>
      <top style="thin">
        <color theme="0" tint="-4.7364726706747642E-2"/>
      </top>
      <bottom style="thin">
        <color theme="0" tint="-4.7364726706747642E-2"/>
      </bottom>
      <diagonal/>
    </border>
    <border>
      <left/>
      <right style="thin">
        <color theme="0" tint="-0.14731284524063845"/>
      </right>
      <top style="thin">
        <color theme="0" tint="-4.7364726706747642E-2"/>
      </top>
      <bottom style="thin">
        <color theme="0" tint="-4.7364726706747642E-2"/>
      </bottom>
      <diagonal/>
    </border>
    <border>
      <left/>
      <right style="thin">
        <color theme="0" tint="-0.14725180822168646"/>
      </right>
      <top style="thin">
        <color theme="0" tint="-4.7364726706747642E-2"/>
      </top>
      <bottom style="thin">
        <color theme="0" tint="-0.14728232673116246"/>
      </bottom>
      <diagonal/>
    </border>
    <border>
      <left/>
      <right/>
      <top style="thin">
        <color theme="0" tint="-4.7364726706747642E-2"/>
      </top>
      <bottom style="thin">
        <color theme="0" tint="-0.14728232673116246"/>
      </bottom>
      <diagonal/>
    </border>
    <border>
      <left/>
      <right style="thin">
        <color theme="0" tint="-0.14734336375011445"/>
      </right>
      <top style="thin">
        <color theme="0" tint="-4.7364726706747642E-2"/>
      </top>
      <bottom style="thin">
        <color theme="0" tint="-0.14728232673116246"/>
      </bottom>
      <diagonal/>
    </border>
    <border>
      <left style="thin">
        <color theme="0" tint="-0.14734336375011445"/>
      </left>
      <right/>
      <top style="thin">
        <color theme="0" tint="-4.7364726706747642E-2"/>
      </top>
      <bottom style="thin">
        <color theme="0" tint="-0.14728232673116246"/>
      </bottom>
      <diagonal/>
    </border>
    <border>
      <left/>
      <right style="thin">
        <color theme="0" tint="-0.14731284524063845"/>
      </right>
      <top style="thin">
        <color theme="0" tint="-4.7364726706747642E-2"/>
      </top>
      <bottom style="thin">
        <color theme="0" tint="-0.14728232673116246"/>
      </bottom>
      <diagonal/>
    </border>
    <border>
      <left/>
      <right style="thin">
        <color theme="0" tint="-0.14734336375011445"/>
      </right>
      <top style="thin">
        <color theme="0" tint="-4.7364726706747642E-2"/>
      </top>
      <bottom style="thin">
        <color theme="0" tint="-0.14734336375011445"/>
      </bottom>
      <diagonal/>
    </border>
    <border>
      <left/>
      <right style="thin">
        <color theme="0" tint="-0.14392529068880275"/>
      </right>
      <top style="thin">
        <color theme="0" tint="-0.14395580919827874"/>
      </top>
      <bottom style="thin">
        <color theme="0" tint="-0.14395580919827874"/>
      </bottom>
      <diagonal/>
    </border>
    <border>
      <left/>
      <right/>
      <top style="thin">
        <color theme="0" tint="-0.14395580919827874"/>
      </top>
      <bottom style="thin">
        <color theme="0" tint="-0.14395580919827874"/>
      </bottom>
      <diagonal/>
    </border>
    <border>
      <left/>
      <right style="thin">
        <color theme="0" tint="-0.14389477217932675"/>
      </right>
      <top style="thin">
        <color theme="0" tint="-0.14395580919827874"/>
      </top>
      <bottom style="thin">
        <color theme="0" tint="-0.14395580919827874"/>
      </bottom>
      <diagonal/>
    </border>
    <border>
      <left style="thin">
        <color theme="0" tint="-0.14389477217932675"/>
      </left>
      <right/>
      <top style="thin">
        <color theme="0" tint="-0.14395580919827874"/>
      </top>
      <bottom style="thin">
        <color theme="0" tint="-0.14395580919827874"/>
      </bottom>
      <diagonal/>
    </border>
    <border>
      <left/>
      <right style="thin">
        <color theme="0" tint="-0.14386425366985076"/>
      </right>
      <top style="thin">
        <color theme="0" tint="-0.14395580919827874"/>
      </top>
      <bottom style="thin">
        <color theme="0" tint="-0.14395580919827874"/>
      </bottom>
      <diagonal/>
    </border>
    <border>
      <left style="thin">
        <color theme="0" tint="-0.14383373516037476"/>
      </left>
      <right/>
      <top style="thin">
        <color theme="0" tint="-0.14395580919827874"/>
      </top>
      <bottom style="thin">
        <color theme="0" tint="-0.14395580919827874"/>
      </bottom>
      <diagonal/>
    </border>
    <border>
      <left/>
      <right style="thin">
        <color theme="0" tint="-0.14410840174565875"/>
      </right>
      <top style="thin">
        <color theme="0" tint="-0.14395580919827874"/>
      </top>
      <bottom style="thin">
        <color theme="0" tint="-0.14395580919827874"/>
      </bottom>
      <diagonal/>
    </border>
    <border>
      <left style="thin">
        <color theme="0" tint="-0.14386425366985076"/>
      </left>
      <right/>
      <top style="thin">
        <color theme="0" tint="-0.14395580919827874"/>
      </top>
      <bottom style="thin">
        <color theme="0" tint="-0.14395580919827874"/>
      </bottom>
      <diagonal/>
    </border>
    <border>
      <left/>
      <right style="thin">
        <color theme="0" tint="-0.14392529068880275"/>
      </right>
      <top style="thin">
        <color theme="0" tint="-0.14395580919827874"/>
      </top>
      <bottom style="thin">
        <color theme="0" tint="-4.3977172154911953E-2"/>
      </bottom>
      <diagonal/>
    </border>
    <border>
      <left/>
      <right/>
      <top style="thin">
        <color theme="0" tint="-0.14395580919827874"/>
      </top>
      <bottom style="thin">
        <color theme="0" tint="-4.3977172154911953E-2"/>
      </bottom>
      <diagonal/>
    </border>
    <border>
      <left/>
      <right style="thin">
        <color theme="0" tint="-0.14389477217932675"/>
      </right>
      <top style="thin">
        <color theme="0" tint="-0.14395580919827874"/>
      </top>
      <bottom style="thin">
        <color theme="0" tint="-4.3977172154911953E-2"/>
      </bottom>
      <diagonal/>
    </border>
    <border>
      <left style="thin">
        <color theme="0" tint="-0.14389477217932675"/>
      </left>
      <right/>
      <top style="thin">
        <color theme="0" tint="-0.14395580919827874"/>
      </top>
      <bottom style="thin">
        <color theme="0" tint="-4.3977172154911953E-2"/>
      </bottom>
      <diagonal/>
    </border>
    <border>
      <left/>
      <right style="thin">
        <color theme="0" tint="-0.14386425366985076"/>
      </right>
      <top style="thin">
        <color theme="0" tint="-0.14395580919827874"/>
      </top>
      <bottom style="thin">
        <color theme="0" tint="-4.3977172154911953E-2"/>
      </bottom>
      <diagonal/>
    </border>
    <border>
      <left style="thin">
        <color theme="0" tint="-0.14386425366985076"/>
      </left>
      <right/>
      <top style="thin">
        <color theme="0" tint="-0.14395580919827874"/>
      </top>
      <bottom style="thin">
        <color theme="0" tint="-4.3977172154911953E-2"/>
      </bottom>
      <diagonal/>
    </border>
    <border>
      <left style="thin">
        <color theme="0" tint="-0.14383373516037476"/>
      </left>
      <right/>
      <top style="thin">
        <color theme="0" tint="-0.14395580919827874"/>
      </top>
      <bottom style="thin">
        <color theme="0" tint="-4.3977172154911953E-2"/>
      </bottom>
      <diagonal/>
    </border>
    <border>
      <left/>
      <right style="thin">
        <color theme="0" tint="-0.14410840174565875"/>
      </right>
      <top style="thin">
        <color theme="0" tint="-0.14395580919827874"/>
      </top>
      <bottom style="thin">
        <color theme="0" tint="-4.3977172154911953E-2"/>
      </bottom>
      <diagonal/>
    </border>
    <border>
      <left/>
      <right style="thin">
        <color theme="0" tint="-0.14392529068880275"/>
      </right>
      <top style="thin">
        <color theme="0" tint="-4.3977172154911953E-2"/>
      </top>
      <bottom style="thin">
        <color theme="0" tint="-4.3977172154911953E-2"/>
      </bottom>
      <diagonal/>
    </border>
    <border>
      <left/>
      <right/>
      <top style="thin">
        <color theme="0" tint="-4.3977172154911953E-2"/>
      </top>
      <bottom style="thin">
        <color theme="0" tint="-4.3977172154911953E-2"/>
      </bottom>
      <diagonal/>
    </border>
    <border>
      <left/>
      <right style="thin">
        <color theme="0" tint="-0.14389477217932675"/>
      </right>
      <top style="thin">
        <color theme="0" tint="-4.3977172154911953E-2"/>
      </top>
      <bottom style="thin">
        <color theme="0" tint="-4.3977172154911953E-2"/>
      </bottom>
      <diagonal/>
    </border>
    <border>
      <left style="thin">
        <color theme="0" tint="-0.14389477217932675"/>
      </left>
      <right/>
      <top style="thin">
        <color theme="0" tint="-4.3977172154911953E-2"/>
      </top>
      <bottom style="thin">
        <color theme="0" tint="-4.3977172154911953E-2"/>
      </bottom>
      <diagonal/>
    </border>
    <border>
      <left/>
      <right style="thin">
        <color theme="0" tint="-0.14386425366985076"/>
      </right>
      <top style="thin">
        <color theme="0" tint="-4.3977172154911953E-2"/>
      </top>
      <bottom style="thin">
        <color theme="0" tint="-4.3977172154911953E-2"/>
      </bottom>
      <diagonal/>
    </border>
    <border>
      <left style="thin">
        <color theme="0" tint="-0.14386425366985076"/>
      </left>
      <right/>
      <top style="thin">
        <color theme="0" tint="-4.3977172154911953E-2"/>
      </top>
      <bottom style="thin">
        <color theme="0" tint="-4.3977172154911953E-2"/>
      </bottom>
      <diagonal/>
    </border>
    <border>
      <left style="thin">
        <color theme="0" tint="-0.14383373516037476"/>
      </left>
      <right/>
      <top style="thin">
        <color theme="0" tint="-4.3977172154911953E-2"/>
      </top>
      <bottom style="thin">
        <color theme="0" tint="-4.3977172154911953E-2"/>
      </bottom>
      <diagonal/>
    </border>
    <border>
      <left/>
      <right style="thin">
        <color theme="0" tint="-0.14410840174565875"/>
      </right>
      <top style="thin">
        <color theme="0" tint="-4.3977172154911953E-2"/>
      </top>
      <bottom style="thin">
        <color theme="0" tint="-4.3977172154911953E-2"/>
      </bottom>
      <diagonal/>
    </border>
    <border>
      <left/>
      <right style="thin">
        <color theme="0" tint="-0.14392529068880275"/>
      </right>
      <top style="thin">
        <color theme="0" tint="-4.3977172154911953E-2"/>
      </top>
      <bottom style="thin">
        <color theme="0" tint="-0.14395580919827874"/>
      </bottom>
      <diagonal/>
    </border>
    <border>
      <left/>
      <right/>
      <top style="thin">
        <color theme="0" tint="-4.3977172154911953E-2"/>
      </top>
      <bottom style="thin">
        <color theme="0" tint="-0.14395580919827874"/>
      </bottom>
      <diagonal/>
    </border>
    <border>
      <left/>
      <right style="thin">
        <color theme="0" tint="-0.14389477217932675"/>
      </right>
      <top style="thin">
        <color theme="0" tint="-4.3977172154911953E-2"/>
      </top>
      <bottom style="thin">
        <color theme="0" tint="-0.14395580919827874"/>
      </bottom>
      <diagonal/>
    </border>
    <border>
      <left style="thin">
        <color theme="0" tint="-0.14389477217932675"/>
      </left>
      <right/>
      <top style="thin">
        <color theme="0" tint="-4.3977172154911953E-2"/>
      </top>
      <bottom style="thin">
        <color theme="0" tint="-0.14395580919827874"/>
      </bottom>
      <diagonal/>
    </border>
    <border>
      <left/>
      <right style="thin">
        <color theme="0" tint="-0.14386425366985076"/>
      </right>
      <top style="thin">
        <color theme="0" tint="-4.3977172154911953E-2"/>
      </top>
      <bottom style="thin">
        <color theme="0" tint="-0.14395580919827874"/>
      </bottom>
      <diagonal/>
    </border>
    <border>
      <left style="thin">
        <color theme="0" tint="-0.14386425366985076"/>
      </left>
      <right/>
      <top style="thin">
        <color theme="0" tint="-4.3977172154911953E-2"/>
      </top>
      <bottom style="thin">
        <color theme="0" tint="-0.14395580919827874"/>
      </bottom>
      <diagonal/>
    </border>
    <border>
      <left style="thin">
        <color theme="0" tint="-0.14383373516037476"/>
      </left>
      <right/>
      <top style="thin">
        <color theme="0" tint="-4.3977172154911953E-2"/>
      </top>
      <bottom style="thin">
        <color theme="0" tint="-0.14395580919827874"/>
      </bottom>
      <diagonal/>
    </border>
    <border>
      <left/>
      <right style="thin">
        <color theme="0" tint="-0.14410840174565875"/>
      </right>
      <top style="thin">
        <color theme="0" tint="-4.3977172154911953E-2"/>
      </top>
      <bottom style="thin">
        <color theme="0" tint="-0.14395580919827874"/>
      </bottom>
      <diagonal/>
    </border>
    <border>
      <left/>
      <right style="thin">
        <color theme="0" tint="-0.14700766014587849"/>
      </right>
      <top style="thin">
        <color theme="0" tint="-0.14700766014587849"/>
      </top>
      <bottom style="thin">
        <color theme="0" tint="-0.14700766014587849"/>
      </bottom>
      <diagonal/>
    </border>
    <border>
      <left/>
      <right/>
      <top style="thin">
        <color theme="0" tint="-0.14700766014587849"/>
      </top>
      <bottom style="thin">
        <color theme="0" tint="-0.14700766014587849"/>
      </bottom>
      <diagonal/>
    </border>
    <border>
      <left/>
      <right style="thin">
        <color theme="0" tint="-0.14697714163640249"/>
      </right>
      <top style="thin">
        <color theme="0" tint="-0.14700766014587849"/>
      </top>
      <bottom style="thin">
        <color theme="0" tint="-0.14700766014587849"/>
      </bottom>
      <diagonal/>
    </border>
    <border>
      <left style="thin">
        <color theme="0" tint="-0.14697714163640249"/>
      </left>
      <right/>
      <top style="thin">
        <color theme="0" tint="-0.14700766014587849"/>
      </top>
      <bottom style="thin">
        <color theme="0" tint="-0.14700766014587849"/>
      </bottom>
      <diagonal/>
    </border>
    <border>
      <left/>
      <right style="thin">
        <color theme="0" tint="-0.14694662312692647"/>
      </right>
      <top style="thin">
        <color theme="0" tint="-0.14700766014587849"/>
      </top>
      <bottom style="thin">
        <color theme="0" tint="-0.14700766014587849"/>
      </bottom>
      <diagonal/>
    </border>
    <border>
      <left style="thin">
        <color theme="0" tint="-0.14691610461745047"/>
      </left>
      <right/>
      <top style="thin">
        <color theme="0" tint="-0.14700766014587849"/>
      </top>
      <bottom style="thin">
        <color theme="0" tint="-0.14700766014587849"/>
      </bottom>
      <diagonal/>
    </border>
    <border>
      <left style="thin">
        <color theme="0" tint="-0.14694662312692647"/>
      </left>
      <right/>
      <top style="thin">
        <color theme="0" tint="-0.14700766014587849"/>
      </top>
      <bottom style="thin">
        <color theme="0" tint="-0.14700766014587849"/>
      </bottom>
      <diagonal/>
    </border>
    <border>
      <left/>
      <right style="thin">
        <color theme="0" tint="-0.14700766014587849"/>
      </right>
      <top style="thin">
        <color theme="0" tint="-4.6784875026703698E-2"/>
      </top>
      <bottom style="thin">
        <color theme="0" tint="-4.6784875026703698E-2"/>
      </bottom>
      <diagonal/>
    </border>
    <border>
      <left/>
      <right/>
      <top style="thin">
        <color theme="0" tint="-4.6784875026703698E-2"/>
      </top>
      <bottom style="thin">
        <color theme="0" tint="-4.6784875026703698E-2"/>
      </bottom>
      <diagonal/>
    </border>
    <border>
      <left/>
      <right style="thin">
        <color theme="0" tint="-0.14697714163640249"/>
      </right>
      <top style="thin">
        <color theme="0" tint="-4.6784875026703698E-2"/>
      </top>
      <bottom style="thin">
        <color theme="0" tint="-4.6784875026703698E-2"/>
      </bottom>
      <diagonal/>
    </border>
    <border>
      <left style="thin">
        <color theme="0" tint="-0.14697714163640249"/>
      </left>
      <right/>
      <top style="thin">
        <color theme="0" tint="-4.6784875026703698E-2"/>
      </top>
      <bottom style="thin">
        <color theme="0" tint="-4.6784875026703698E-2"/>
      </bottom>
      <diagonal/>
    </border>
    <border>
      <left/>
      <right style="thin">
        <color theme="0" tint="-0.14694662312692647"/>
      </right>
      <top style="thin">
        <color theme="0" tint="-4.6784875026703698E-2"/>
      </top>
      <bottom style="thin">
        <color theme="0" tint="-4.6784875026703698E-2"/>
      </bottom>
      <diagonal/>
    </border>
    <border>
      <left style="thin">
        <color theme="0" tint="-0.14694662312692647"/>
      </left>
      <right/>
      <top style="thin">
        <color theme="0" tint="-4.6784875026703698E-2"/>
      </top>
      <bottom style="thin">
        <color theme="0" tint="-4.6784875026703698E-2"/>
      </bottom>
      <diagonal/>
    </border>
    <border>
      <left style="thin">
        <color theme="0" tint="-0.14691610461745047"/>
      </left>
      <right/>
      <top style="thin">
        <color theme="0" tint="-4.6784875026703698E-2"/>
      </top>
      <bottom style="thin">
        <color theme="0" tint="-4.6784875026703698E-2"/>
      </bottom>
      <diagonal/>
    </border>
    <border>
      <left/>
      <right style="thin">
        <color theme="0" tint="-0.14700766014587849"/>
      </right>
      <top style="thin">
        <color theme="0" tint="-4.6784875026703698E-2"/>
      </top>
      <bottom style="thin">
        <color theme="0" tint="-0.14709921567430648"/>
      </bottom>
      <diagonal/>
    </border>
    <border>
      <left/>
      <right/>
      <top style="thin">
        <color theme="0" tint="-4.6784875026703698E-2"/>
      </top>
      <bottom style="thin">
        <color theme="0" tint="-0.14709921567430648"/>
      </bottom>
      <diagonal/>
    </border>
    <border>
      <left/>
      <right style="thin">
        <color theme="0" tint="-0.14697714163640249"/>
      </right>
      <top style="thin">
        <color theme="0" tint="-4.6784875026703698E-2"/>
      </top>
      <bottom style="thin">
        <color theme="0" tint="-0.14709921567430648"/>
      </bottom>
      <diagonal/>
    </border>
    <border>
      <left style="thin">
        <color theme="0" tint="-0.14697714163640249"/>
      </left>
      <right/>
      <top style="thin">
        <color theme="0" tint="-4.6784875026703698E-2"/>
      </top>
      <bottom style="thin">
        <color theme="0" tint="-0.14709921567430648"/>
      </bottom>
      <diagonal/>
    </border>
    <border>
      <left/>
      <right style="thin">
        <color theme="0" tint="-0.14694662312692647"/>
      </right>
      <top style="thin">
        <color theme="0" tint="-4.6784875026703698E-2"/>
      </top>
      <bottom style="thin">
        <color theme="0" tint="-0.14709921567430648"/>
      </bottom>
      <diagonal/>
    </border>
    <border>
      <left style="thin">
        <color theme="0" tint="-0.14694662312692647"/>
      </left>
      <right/>
      <top style="thin">
        <color theme="0" tint="-4.6784875026703698E-2"/>
      </top>
      <bottom style="thin">
        <color theme="0" tint="-0.14709921567430648"/>
      </bottom>
      <diagonal/>
    </border>
    <border>
      <left style="thin">
        <color theme="0" tint="-0.14691610461745047"/>
      </left>
      <right/>
      <top style="thin">
        <color theme="0" tint="-4.6784875026703698E-2"/>
      </top>
      <bottom style="thin">
        <color theme="0" tint="-0.14709921567430648"/>
      </bottom>
      <diagonal/>
    </border>
    <border>
      <left/>
      <right/>
      <top/>
      <bottom style="thin">
        <color theme="0" tint="-0.14700766014587849"/>
      </bottom>
      <diagonal/>
    </border>
    <border>
      <left style="thin">
        <color theme="0" tint="-0.14700766014587849"/>
      </left>
      <right/>
      <top style="thin">
        <color theme="0" tint="-0.14700766014587849"/>
      </top>
      <bottom style="thin">
        <color theme="0" tint="-0.14700766014587849"/>
      </bottom>
      <diagonal/>
    </border>
    <border>
      <left style="thin">
        <color theme="0" tint="-0.14700766014587849"/>
      </left>
      <right/>
      <top style="thin">
        <color theme="0" tint="-4.6784875026703698E-2"/>
      </top>
      <bottom style="thin">
        <color theme="0" tint="-4.6784875026703698E-2"/>
      </bottom>
      <diagonal/>
    </border>
    <border>
      <left/>
      <right style="thin">
        <color theme="0" tint="-0.14700766014587849"/>
      </right>
      <top style="thin">
        <color theme="0" tint="-4.6784875026703698E-2"/>
      </top>
      <bottom style="thin">
        <color theme="0" tint="-0.14700766014587849"/>
      </bottom>
      <diagonal/>
    </border>
    <border>
      <left/>
      <right/>
      <top style="thin">
        <color theme="0" tint="-4.6784875026703698E-2"/>
      </top>
      <bottom style="thin">
        <color theme="0" tint="-0.14700766014587849"/>
      </bottom>
      <diagonal/>
    </border>
    <border>
      <left/>
      <right style="thin">
        <color theme="0" tint="-0.14697714163640249"/>
      </right>
      <top style="thin">
        <color theme="0" tint="-4.6784875026703698E-2"/>
      </top>
      <bottom style="thin">
        <color theme="0" tint="-0.14700766014587849"/>
      </bottom>
      <diagonal/>
    </border>
    <border>
      <left style="thin">
        <color theme="0" tint="-0.14697714163640249"/>
      </left>
      <right/>
      <top style="thin">
        <color theme="0" tint="-4.6784875026703698E-2"/>
      </top>
      <bottom style="thin">
        <color theme="0" tint="-0.14700766014587849"/>
      </bottom>
      <diagonal/>
    </border>
    <border>
      <left/>
      <right style="thin">
        <color theme="0" tint="-0.14694662312692647"/>
      </right>
      <top style="thin">
        <color theme="0" tint="-4.6784875026703698E-2"/>
      </top>
      <bottom style="thin">
        <color theme="0" tint="-0.14700766014587849"/>
      </bottom>
      <diagonal/>
    </border>
    <border>
      <left style="thin">
        <color theme="0" tint="-0.14694662312692647"/>
      </left>
      <right/>
      <top style="thin">
        <color theme="0" tint="-4.6784875026703698E-2"/>
      </top>
      <bottom style="thin">
        <color theme="0" tint="-0.14700766014587849"/>
      </bottom>
      <diagonal/>
    </border>
    <border>
      <left style="thin">
        <color theme="0" tint="-0.14700766014587849"/>
      </left>
      <right/>
      <top style="thin">
        <color theme="0" tint="-4.6784875026703698E-2"/>
      </top>
      <bottom style="thin">
        <color theme="0" tint="-0.14700766014587849"/>
      </bottom>
      <diagonal/>
    </border>
    <border>
      <left/>
      <right style="thin">
        <color theme="0" tint="-0.14813684499649038"/>
      </right>
      <top style="thin">
        <color theme="0" tint="-0.14813684499649038"/>
      </top>
      <bottom style="thin">
        <color theme="0" tint="-0.14813684499649038"/>
      </bottom>
      <diagonal/>
    </border>
    <border>
      <left style="thin">
        <color theme="0" tint="-0.14813684499649038"/>
      </left>
      <right/>
      <top style="thin">
        <color theme="0" tint="-0.14813684499649038"/>
      </top>
      <bottom style="thin">
        <color theme="0" tint="-0.14813684499649038"/>
      </bottom>
      <diagonal/>
    </border>
    <border>
      <left/>
      <right/>
      <top style="thin">
        <color theme="0" tint="-0.14813684499649038"/>
      </top>
      <bottom style="thin">
        <color theme="0" tint="-0.14813684499649038"/>
      </bottom>
      <diagonal/>
    </border>
    <border>
      <left style="thin">
        <color theme="0" tint="-4.6662800988799706E-2"/>
      </left>
      <right style="thin">
        <color theme="0" tint="-0.14813684499649038"/>
      </right>
      <top style="thin">
        <color theme="0" tint="-0.14813684499649038"/>
      </top>
      <bottom style="thin">
        <color theme="0" tint="-0.14813684499649038"/>
      </bottom>
      <diagonal/>
    </border>
    <border>
      <left style="thin">
        <color theme="0" tint="-4.6662800988799706E-2"/>
      </left>
      <right/>
      <top style="thin">
        <color theme="0" tint="-0.14813684499649038"/>
      </top>
      <bottom style="thin">
        <color theme="0" tint="-0.14813684499649038"/>
      </bottom>
      <diagonal/>
    </border>
    <border>
      <left/>
      <right style="thin">
        <color rgb="FFD9D9D9"/>
      </right>
      <top style="thin">
        <color rgb="FFD9D9D9"/>
      </top>
      <bottom style="thin">
        <color rgb="FFF3F3F3"/>
      </bottom>
      <diagonal/>
    </border>
    <border>
      <left style="thin">
        <color rgb="FFD9D9D9"/>
      </left>
      <right style="thin">
        <color rgb="FFF3F3F3"/>
      </right>
      <top style="thin">
        <color rgb="FFD9D9D9"/>
      </top>
      <bottom style="thin">
        <color rgb="FFF2F2F2"/>
      </bottom>
      <diagonal/>
    </border>
    <border>
      <left style="thin">
        <color rgb="FFF3F3F3"/>
      </left>
      <right style="thin">
        <color rgb="FFD9D9D9"/>
      </right>
      <top style="thin">
        <color rgb="FFD9D9D9"/>
      </top>
      <bottom style="thin">
        <color rgb="FFF2F2F2"/>
      </bottom>
      <diagonal/>
    </border>
    <border>
      <left style="thin">
        <color rgb="FFF3F3F3"/>
      </left>
      <right/>
      <top style="thin">
        <color rgb="FFD9D9D9"/>
      </top>
      <bottom style="thin">
        <color rgb="FFF3F3F3"/>
      </bottom>
      <diagonal/>
    </border>
    <border>
      <left/>
      <right style="thin">
        <color theme="0" tint="-0.14813684499649038"/>
      </right>
      <top style="thin">
        <color theme="0" tint="-4.7883541367839594E-2"/>
      </top>
      <bottom style="thin">
        <color theme="0" tint="-4.7883541367839594E-2"/>
      </bottom>
      <diagonal/>
    </border>
    <border>
      <left style="thin">
        <color rgb="FFD9D9D9"/>
      </left>
      <right style="thin">
        <color rgb="FFF3F3F3"/>
      </right>
      <top style="thin">
        <color rgb="FFF2F2F2"/>
      </top>
      <bottom style="thin">
        <color rgb="FFF2F2F2"/>
      </bottom>
      <diagonal/>
    </border>
    <border>
      <left style="thin">
        <color theme="0" tint="-4.7791985839411605E-2"/>
      </left>
      <right style="thin">
        <color theme="0" tint="-0.14926602984710227"/>
      </right>
      <top style="thin">
        <color theme="0" tint="-4.9012726218451493E-2"/>
      </top>
      <bottom style="thin">
        <color theme="0" tint="-4.9012726218451493E-2"/>
      </bottom>
      <diagonal/>
    </border>
    <border>
      <left style="thin">
        <color theme="0" tint="-4.6662800988799706E-2"/>
      </left>
      <right/>
      <top style="thin">
        <color theme="0" tint="-4.7883541367839594E-2"/>
      </top>
      <bottom style="thin">
        <color theme="0" tint="-4.7883541367839594E-2"/>
      </bottom>
      <diagonal/>
    </border>
    <border>
      <left/>
      <right style="thin">
        <color rgb="FFD9D9D9"/>
      </right>
      <top style="thin">
        <color rgb="FFF3F3F3"/>
      </top>
      <bottom style="thin">
        <color rgb="FFD9D9D9"/>
      </bottom>
      <diagonal/>
    </border>
    <border>
      <left style="thin">
        <color rgb="FFD9D9D9"/>
      </left>
      <right style="thin">
        <color rgb="FFF3F3F3"/>
      </right>
      <top style="thin">
        <color rgb="FFF2F2F2"/>
      </top>
      <bottom style="thin">
        <color rgb="FFD9D9D9"/>
      </bottom>
      <diagonal/>
    </border>
    <border>
      <left style="thin">
        <color rgb="FFF3F3F3"/>
      </left>
      <right style="thin">
        <color rgb="FFD9D9D9"/>
      </right>
      <top style="thin">
        <color rgb="FFF2F2F2"/>
      </top>
      <bottom style="thin">
        <color rgb="FFD9D9D9"/>
      </bottom>
      <diagonal/>
    </border>
    <border>
      <left style="thin">
        <color rgb="FFF3F3F3"/>
      </left>
      <right/>
      <top style="thin">
        <color rgb="FFF3F3F3"/>
      </top>
      <bottom style="thin">
        <color rgb="FFD9D9D9"/>
      </bottom>
      <diagonal/>
    </border>
    <border>
      <left style="thin">
        <color theme="0" tint="-4.7791985839411605E-2"/>
      </left>
      <right style="thin">
        <color theme="0" tint="-0.14926602984710227"/>
      </right>
      <top style="thin">
        <color theme="0" tint="-0.14926602984710227"/>
      </top>
      <bottom style="thin">
        <color theme="0" tint="-0.14926602984710227"/>
      </bottom>
      <diagonal/>
    </border>
    <border>
      <left style="thin">
        <color theme="0" tint="-4.6662800988799706E-2"/>
      </left>
      <right style="thin">
        <color theme="0" tint="-0.14813684499649038"/>
      </right>
      <top style="thin">
        <color theme="0" tint="-4.7883541367839594E-2"/>
      </top>
      <bottom style="thin">
        <color theme="0" tint="-4.7883541367839594E-2"/>
      </bottom>
      <diagonal/>
    </border>
    <border>
      <left style="thin">
        <color theme="0" tint="-0.14813684499649038"/>
      </left>
      <right style="thin">
        <color theme="0" tint="-4.6662800988799706E-2"/>
      </right>
      <top style="thin">
        <color theme="0" tint="-4.7883541367839594E-2"/>
      </top>
      <bottom style="thin">
        <color theme="0" tint="-4.7883541367839594E-2"/>
      </bottom>
      <diagonal/>
    </border>
    <border>
      <left style="thin">
        <color theme="0" tint="-0.14813684499649038"/>
      </left>
      <right style="thin">
        <color theme="0" tint="-4.6662800988799706E-2"/>
      </right>
      <top style="thin">
        <color theme="0" tint="-0.14813684499649038"/>
      </top>
      <bottom style="thin">
        <color theme="0" tint="-0.14813684499649038"/>
      </bottom>
      <diagonal/>
    </border>
    <border>
      <left/>
      <right style="thin">
        <color theme="0" tint="-0.14813684499649038"/>
      </right>
      <top style="thin">
        <color theme="0" tint="-4.7883541367839594E-2"/>
      </top>
      <bottom style="thin">
        <color theme="0" tint="-0.14813684499649038"/>
      </bottom>
      <diagonal/>
    </border>
    <border>
      <left style="thin">
        <color theme="0" tint="-4.6662800988799706E-2"/>
      </left>
      <right style="thin">
        <color theme="0" tint="-0.14813684499649038"/>
      </right>
      <top style="thin">
        <color theme="0" tint="-4.7883541367839594E-2"/>
      </top>
      <bottom style="thin">
        <color theme="0" tint="-0.14813684499649038"/>
      </bottom>
      <diagonal/>
    </border>
    <border>
      <left style="thin">
        <color theme="0" tint="-4.6662800988799706E-2"/>
      </left>
      <right/>
      <top style="thin">
        <color theme="0" tint="-4.7883541367839594E-2"/>
      </top>
      <bottom style="thin">
        <color theme="0" tint="-0.14813684499649038"/>
      </bottom>
      <diagonal/>
    </border>
    <border>
      <left/>
      <right style="thin">
        <color theme="0" tint="-0.14688558610797448"/>
      </right>
      <top style="thin">
        <color theme="0" tint="-0.14688558610797448"/>
      </top>
      <bottom style="thin">
        <color theme="0" tint="-0.14688558610797448"/>
      </bottom>
      <diagonal/>
    </border>
    <border>
      <left/>
      <right/>
      <top style="thin">
        <color theme="0" tint="-0.14688558610797448"/>
      </top>
      <bottom style="thin">
        <color theme="0" tint="-0.14688558610797448"/>
      </bottom>
      <diagonal/>
    </border>
    <border>
      <left style="thin">
        <color theme="0" tint="-0.14688558610797448"/>
      </left>
      <right/>
      <top style="thin">
        <color theme="0" tint="-0.14688558610797448"/>
      </top>
      <bottom style="thin">
        <color theme="0" tint="-0.14688558610797448"/>
      </bottom>
      <diagonal/>
    </border>
    <border>
      <left/>
      <right style="thin">
        <color theme="0" tint="-0.14688558610797448"/>
      </right>
      <top style="thin">
        <color theme="0" tint="-4.6662800988799706E-2"/>
      </top>
      <bottom style="thin">
        <color theme="0" tint="-4.6662800988799706E-2"/>
      </bottom>
      <diagonal/>
    </border>
    <border>
      <left/>
      <right/>
      <top style="thin">
        <color theme="0" tint="-4.6662800988799706E-2"/>
      </top>
      <bottom style="thin">
        <color theme="0" tint="-4.6662800988799706E-2"/>
      </bottom>
      <diagonal/>
    </border>
    <border>
      <left style="thin">
        <color theme="0" tint="-0.14688558610797448"/>
      </left>
      <right/>
      <top style="thin">
        <color theme="0" tint="-4.6662800988799706E-2"/>
      </top>
      <bottom style="thin">
        <color theme="0" tint="-4.6662800988799706E-2"/>
      </bottom>
      <diagonal/>
    </border>
    <border>
      <left/>
      <right style="thin">
        <color theme="0" tint="-0.14688558610797448"/>
      </right>
      <top style="thin">
        <color theme="0" tint="-4.6662800988799706E-2"/>
      </top>
      <bottom style="thin">
        <color theme="0" tint="-4.5381023590807826E-2"/>
      </bottom>
      <diagonal/>
    </border>
    <border>
      <left/>
      <right/>
      <top style="thin">
        <color theme="0" tint="-4.6662800988799706E-2"/>
      </top>
      <bottom style="thin">
        <color theme="0" tint="-4.5381023590807826E-2"/>
      </bottom>
      <diagonal/>
    </border>
    <border>
      <left style="thin">
        <color theme="0" tint="-0.14688558610797448"/>
      </left>
      <right/>
      <top style="thin">
        <color theme="0" tint="-4.6662800988799706E-2"/>
      </top>
      <bottom style="thin">
        <color theme="0" tint="-4.5381023590807826E-2"/>
      </bottom>
      <diagonal/>
    </border>
    <border>
      <left/>
      <right style="thin">
        <color theme="0" tint="-0.14709921567430648"/>
      </right>
      <top style="thin">
        <color theme="0" tint="-0.14709921567430648"/>
      </top>
      <bottom style="thin">
        <color theme="0" tint="-0.14709921567430648"/>
      </bottom>
      <diagonal/>
    </border>
    <border>
      <left/>
      <right/>
      <top style="thin">
        <color theme="0" tint="-0.14709921567430648"/>
      </top>
      <bottom style="thin">
        <color theme="0" tint="-0.14709921567430648"/>
      </bottom>
      <diagonal/>
    </border>
    <border>
      <left style="thin">
        <color theme="0" tint="-0.14709921567430648"/>
      </left>
      <right/>
      <top style="thin">
        <color theme="0" tint="-0.14709921567430648"/>
      </top>
      <bottom style="thin">
        <color theme="0" tint="-0.14709921567430648"/>
      </bottom>
      <diagonal/>
    </border>
    <border>
      <left/>
      <right style="thin">
        <color theme="0" tint="-0.14719077120273447"/>
      </right>
      <top style="thin">
        <color theme="0" tint="-0.14719077120273447"/>
      </top>
      <bottom style="thin">
        <color theme="0" tint="-0.14719077120273447"/>
      </bottom>
      <diagonal/>
    </border>
    <border>
      <left style="thin">
        <color theme="0" tint="-0.14706869716483048"/>
      </left>
      <right/>
      <top style="thin">
        <color theme="0" tint="-0.14709921567430648"/>
      </top>
      <bottom style="thin">
        <color theme="0" tint="-0.14709921567430648"/>
      </bottom>
      <diagonal/>
    </border>
    <border>
      <left/>
      <right/>
      <top style="thin">
        <color rgb="FFD9D9D9"/>
      </top>
      <bottom style="thin">
        <color rgb="FFF3F3F3"/>
      </bottom>
      <diagonal/>
    </border>
    <border>
      <left/>
      <right/>
      <top style="thin">
        <color rgb="FFF3F3F3"/>
      </top>
      <bottom style="thin">
        <color rgb="FFD9D9D9"/>
      </bottom>
      <diagonal/>
    </border>
    <border>
      <left style="thin">
        <color theme="0" tint="-0.14706869716483048"/>
      </left>
      <right/>
      <top style="thin">
        <color theme="0" tint="-0.14712973418378247"/>
      </top>
      <bottom style="thin">
        <color theme="0" tint="-0.14712973418378247"/>
      </bottom>
      <diagonal/>
    </border>
    <border>
      <left/>
      <right/>
      <top style="thin">
        <color theme="0" tint="-0.14712973418378247"/>
      </top>
      <bottom style="thin">
        <color theme="0" tint="-0.14712973418378247"/>
      </bottom>
      <diagonal/>
    </border>
    <border>
      <left/>
      <right style="thin">
        <color theme="0" tint="-0.14709921567430648"/>
      </right>
      <top style="thin">
        <color theme="0" tint="-4.693746757408368E-2"/>
      </top>
      <bottom style="thin">
        <color theme="0" tint="-4.693746757408368E-2"/>
      </bottom>
      <diagonal/>
    </border>
    <border>
      <left/>
      <right/>
      <top style="thin">
        <color theme="0" tint="-4.693746757408368E-2"/>
      </top>
      <bottom style="thin">
        <color theme="0" tint="-4.693746757408368E-2"/>
      </bottom>
      <diagonal/>
    </border>
    <border>
      <left/>
      <right style="thin">
        <color theme="0" tint="-0.14719077120273447"/>
      </right>
      <top style="thin">
        <color theme="0" tint="-4.7029023102511676E-2"/>
      </top>
      <bottom style="thin">
        <color theme="0" tint="-4.7029023102511676E-2"/>
      </bottom>
      <diagonal/>
    </border>
    <border>
      <left style="thin">
        <color theme="0" tint="-0.14709921567430648"/>
      </left>
      <right/>
      <top style="thin">
        <color theme="0" tint="-4.693746757408368E-2"/>
      </top>
      <bottom style="thin">
        <color theme="0" tint="-4.693746757408368E-2"/>
      </bottom>
      <diagonal/>
    </border>
    <border>
      <left style="thin">
        <color theme="0" tint="-0.14706869716483048"/>
      </left>
      <right/>
      <top style="thin">
        <color theme="0" tint="-4.6967986083559676E-2"/>
      </top>
      <bottom style="thin">
        <color theme="0" tint="-4.6967986083559676E-2"/>
      </bottom>
      <diagonal/>
    </border>
    <border>
      <left/>
      <right/>
      <top style="thin">
        <color theme="0" tint="-4.6967986083559676E-2"/>
      </top>
      <bottom style="thin">
        <color theme="0" tint="-4.6967986083559676E-2"/>
      </bottom>
      <diagonal/>
    </border>
    <border>
      <left/>
      <right style="thin">
        <color theme="0" tint="-0.14709921567430648"/>
      </right>
      <top style="thin">
        <color theme="0" tint="-4.693746757408368E-2"/>
      </top>
      <bottom style="thin">
        <color theme="0" tint="-0.14709921567430648"/>
      </bottom>
      <diagonal/>
    </border>
    <border>
      <left/>
      <right/>
      <top style="thin">
        <color theme="0" tint="-4.693746757408368E-2"/>
      </top>
      <bottom style="thin">
        <color theme="0" tint="-0.14709921567430648"/>
      </bottom>
      <diagonal/>
    </border>
    <border>
      <left/>
      <right style="thin">
        <color theme="0" tint="-0.14719077120273447"/>
      </right>
      <top style="thin">
        <color theme="0" tint="-4.7029023102511676E-2"/>
      </top>
      <bottom style="thin">
        <color theme="0" tint="-0.14719077120273447"/>
      </bottom>
      <diagonal/>
    </border>
    <border>
      <left style="thin">
        <color theme="0" tint="-0.14709921567430648"/>
      </left>
      <right/>
      <top style="thin">
        <color theme="0" tint="-4.693746757408368E-2"/>
      </top>
      <bottom style="thin">
        <color theme="0" tint="-0.14709921567430648"/>
      </bottom>
      <diagonal/>
    </border>
    <border>
      <left style="thin">
        <color theme="0" tint="-0.14706869716483048"/>
      </left>
      <right/>
      <top style="thin">
        <color theme="0" tint="-4.6967986083559676E-2"/>
      </top>
      <bottom style="thin">
        <color theme="0" tint="-0.14712973418378247"/>
      </bottom>
      <diagonal/>
    </border>
    <border>
      <left/>
      <right/>
      <top style="thin">
        <color theme="0" tint="-4.6967986083559676E-2"/>
      </top>
      <bottom style="thin">
        <color theme="0" tint="-0.14712973418378247"/>
      </bottom>
      <diagonal/>
    </border>
    <border>
      <left/>
      <right/>
      <top/>
      <bottom style="thin">
        <color theme="0" tint="-0.14688558610797448"/>
      </bottom>
      <diagonal/>
    </border>
    <border>
      <left style="thin">
        <color theme="0" tint="-0.14685506759849848"/>
      </left>
      <right/>
      <top style="thin">
        <color theme="0" tint="-0.14688558610797448"/>
      </top>
      <bottom style="thin">
        <color theme="0" tint="-0.14688558610797448"/>
      </bottom>
      <diagonal/>
    </border>
    <border>
      <left/>
      <right style="thin">
        <color theme="0" tint="-0.14685506759849848"/>
      </right>
      <top style="thin">
        <color theme="0" tint="-0.14688558610797448"/>
      </top>
      <bottom style="thin">
        <color theme="0" tint="-0.14688558610797448"/>
      </bottom>
      <diagonal/>
    </border>
    <border>
      <left/>
      <right style="thin">
        <color theme="0" tint="-0.14682454908902248"/>
      </right>
      <top style="thin">
        <color theme="0" tint="-0.14688558610797448"/>
      </top>
      <bottom style="thin">
        <color theme="0" tint="-0.14688558610797448"/>
      </bottom>
      <diagonal/>
    </border>
    <border>
      <left/>
      <right style="thin">
        <color theme="0" tint="-0.14688558610797448"/>
      </right>
      <top style="thin">
        <color theme="0" tint="-0.14688558610797448"/>
      </top>
      <bottom style="thin">
        <color theme="0" tint="-0.14697714163640249"/>
      </bottom>
      <diagonal/>
    </border>
    <border>
      <left/>
      <right/>
      <top style="thin">
        <color theme="0" tint="-0.14688558610797448"/>
      </top>
      <bottom style="thin">
        <color theme="0" tint="-0.14697714163640249"/>
      </bottom>
      <diagonal/>
    </border>
    <border>
      <left style="thin">
        <color theme="0" tint="-0.14685506759849848"/>
      </left>
      <right/>
      <top style="thin">
        <color theme="0" tint="-0.14688558610797448"/>
      </top>
      <bottom style="thin">
        <color theme="0" tint="-0.14697714163640249"/>
      </bottom>
      <diagonal/>
    </border>
    <border>
      <left/>
      <right style="thin">
        <color theme="0" tint="-0.14685506759849848"/>
      </right>
      <top style="thin">
        <color theme="0" tint="-0.14688558610797448"/>
      </top>
      <bottom style="thin">
        <color theme="0" tint="-0.14697714163640249"/>
      </bottom>
      <diagonal/>
    </border>
    <border>
      <left/>
      <right style="thin">
        <color theme="0" tint="-0.14682454908902248"/>
      </right>
      <top style="thin">
        <color theme="0" tint="-0.14688558610797448"/>
      </top>
      <bottom style="thin">
        <color theme="0" tint="-0.14697714163640249"/>
      </bottom>
      <diagonal/>
    </border>
    <border>
      <left/>
      <right style="thin">
        <color theme="0" tint="-0.14688558610797448"/>
      </right>
      <top style="thin">
        <color theme="0" tint="-4.6693319498275702E-2"/>
      </top>
      <bottom style="thin">
        <color theme="0" tint="-4.6693319498275702E-2"/>
      </bottom>
      <diagonal/>
    </border>
    <border>
      <left/>
      <right/>
      <top style="thin">
        <color theme="0" tint="-4.6693319498275702E-2"/>
      </top>
      <bottom style="thin">
        <color theme="0" tint="-4.6693319498275702E-2"/>
      </bottom>
      <diagonal/>
    </border>
    <border>
      <left style="thin">
        <color theme="0" tint="-0.14685506759849848"/>
      </left>
      <right/>
      <top style="thin">
        <color theme="0" tint="-4.6693319498275702E-2"/>
      </top>
      <bottom style="thin">
        <color theme="0" tint="-4.6693319498275702E-2"/>
      </bottom>
      <diagonal/>
    </border>
    <border>
      <left/>
      <right style="thin">
        <color theme="0" tint="-0.14685506759849848"/>
      </right>
      <top style="thin">
        <color theme="0" tint="-4.6693319498275702E-2"/>
      </top>
      <bottom style="thin">
        <color theme="0" tint="-4.6693319498275702E-2"/>
      </bottom>
      <diagonal/>
    </border>
    <border>
      <left/>
      <right style="thin">
        <color theme="0" tint="-0.14682454908902248"/>
      </right>
      <top style="thin">
        <color theme="0" tint="-4.6693319498275702E-2"/>
      </top>
      <bottom style="thin">
        <color theme="0" tint="-4.6693319498275702E-2"/>
      </bottom>
      <diagonal/>
    </border>
    <border>
      <left/>
      <right/>
      <top style="thin">
        <color theme="0" tint="-4.6723838007751699E-2"/>
      </top>
      <bottom style="thin">
        <color theme="0" tint="-4.6723838007751699E-2"/>
      </bottom>
      <diagonal/>
    </border>
    <border>
      <left/>
      <right style="thin">
        <color theme="0" tint="-0.14691610461745047"/>
      </right>
      <top style="thin">
        <color theme="0" tint="-4.6723838007751699E-2"/>
      </top>
      <bottom style="thin">
        <color theme="0" tint="-4.6723838007751699E-2"/>
      </bottom>
      <diagonal/>
    </border>
    <border>
      <left/>
      <right/>
      <top style="thin">
        <color theme="0" tint="-0.14691610461745047"/>
      </top>
      <bottom style="thin">
        <color theme="0" tint="-0.14691610461745047"/>
      </bottom>
      <diagonal/>
    </border>
    <border>
      <left/>
      <right style="thin">
        <color theme="0" tint="-0.14688558610797448"/>
      </right>
      <top style="thin">
        <color theme="0" tint="-4.6693319498275702E-2"/>
      </top>
      <bottom style="thin">
        <color theme="0" tint="-0.14688558610797448"/>
      </bottom>
      <diagonal/>
    </border>
    <border>
      <left/>
      <right/>
      <top style="thin">
        <color theme="0" tint="-4.6693319498275702E-2"/>
      </top>
      <bottom style="thin">
        <color theme="0" tint="-0.14688558610797448"/>
      </bottom>
      <diagonal/>
    </border>
    <border>
      <left style="thin">
        <color theme="0" tint="-0.14685506759849848"/>
      </left>
      <right/>
      <top style="thin">
        <color theme="0" tint="-4.6693319498275702E-2"/>
      </top>
      <bottom style="thin">
        <color theme="0" tint="-0.14688558610797448"/>
      </bottom>
      <diagonal/>
    </border>
    <border>
      <left/>
      <right style="thin">
        <color theme="0" tint="-0.14685506759849848"/>
      </right>
      <top style="thin">
        <color theme="0" tint="-4.6693319498275702E-2"/>
      </top>
      <bottom style="thin">
        <color theme="0" tint="-0.14688558610797448"/>
      </bottom>
      <diagonal/>
    </border>
    <border>
      <left/>
      <right style="thin">
        <color theme="0" tint="-0.14682454908902248"/>
      </right>
      <top style="thin">
        <color theme="0" tint="-4.6693319498275702E-2"/>
      </top>
      <bottom style="thin">
        <color theme="0" tint="-0.14688558610797448"/>
      </bottom>
      <diagonal/>
    </border>
    <border>
      <left/>
      <right/>
      <top style="thin">
        <color theme="0" tint="-4.6723838007751699E-2"/>
      </top>
      <bottom style="thin">
        <color theme="0" tint="-0.14691610461745047"/>
      </bottom>
      <diagonal/>
    </border>
    <border>
      <left/>
      <right/>
      <top/>
      <bottom style="thin">
        <color theme="0" tint="-0.14734336375011445"/>
      </bottom>
      <diagonal/>
    </border>
    <border>
      <left/>
      <right style="thin">
        <color theme="0" tint="-0.14734336375011445"/>
      </right>
      <top style="thin">
        <color theme="0" tint="-0.14734336375011445"/>
      </top>
      <bottom style="thin">
        <color theme="0" tint="-0.14734336375011445"/>
      </bottom>
      <diagonal/>
    </border>
    <border>
      <left style="thin">
        <color theme="0" tint="-0.14734336375011445"/>
      </left>
      <right/>
      <top style="thin">
        <color theme="0" tint="-0.14734336375011445"/>
      </top>
      <bottom style="thin">
        <color theme="0" tint="-0.14734336375011445"/>
      </bottom>
      <diagonal/>
    </border>
    <border>
      <left/>
      <right/>
      <top style="thin">
        <color theme="0" tint="-0.14734336375011445"/>
      </top>
      <bottom style="thin">
        <color theme="0" tint="-0.14734336375011445"/>
      </bottom>
      <diagonal/>
    </border>
    <border>
      <left style="thin">
        <color theme="0" tint="-4.7547837763603627E-2"/>
      </left>
      <right style="thin">
        <color theme="0" tint="-4.7547837763603627E-2"/>
      </right>
      <top style="thin">
        <color theme="0" tint="-0.14734336375011445"/>
      </top>
      <bottom style="thin">
        <color theme="0" tint="-0.14734336375011445"/>
      </bottom>
      <diagonal/>
    </border>
    <border>
      <left style="thin">
        <color theme="0" tint="-4.8524430066835537E-2"/>
      </left>
      <right style="thin">
        <color theme="0" tint="-4.8524430066835537E-2"/>
      </right>
      <top style="thin">
        <color theme="0" tint="-0.14734336375011445"/>
      </top>
      <bottom style="thin">
        <color theme="0" tint="-0.14734336375011445"/>
      </bottom>
      <diagonal/>
    </border>
    <border>
      <left style="thin">
        <color rgb="FFF3F3F3"/>
      </left>
      <right/>
      <top style="thin">
        <color rgb="FFD9D9D9"/>
      </top>
      <bottom style="thin">
        <color rgb="FFD9D9D9"/>
      </bottom>
      <diagonal/>
    </border>
    <border>
      <left style="thin">
        <color rgb="FFF3F3F3"/>
      </left>
      <right style="thin">
        <color rgb="FFF3F3F3"/>
      </right>
      <top style="thin">
        <color rgb="FFD9D9D9"/>
      </top>
      <bottom style="thin">
        <color rgb="FFF3F3F3"/>
      </bottom>
      <diagonal/>
    </border>
    <border>
      <left/>
      <right style="thin">
        <color theme="0" tint="-0.14734336375011445"/>
      </right>
      <top style="thin">
        <color theme="0" tint="-4.7120578630939665E-2"/>
      </top>
      <bottom style="thin">
        <color theme="0" tint="-4.7120578630939665E-2"/>
      </bottom>
      <diagonal/>
    </border>
    <border>
      <left style="thin">
        <color theme="0" tint="-4.5869319742423781E-2"/>
      </left>
      <right style="thin">
        <color theme="0" tint="-4.5869319742423781E-2"/>
      </right>
      <top style="thin">
        <color theme="0" tint="-4.7120578630939665E-2"/>
      </top>
      <bottom style="thin">
        <color theme="0" tint="-4.7120578630939665E-2"/>
      </bottom>
      <diagonal/>
    </border>
    <border>
      <left style="thin">
        <color theme="0" tint="-4.6266060365611747E-2"/>
      </left>
      <right style="thin">
        <color theme="0" tint="-4.6266060365611747E-2"/>
      </right>
      <top style="thin">
        <color theme="0" tint="-4.7517319254127631E-2"/>
      </top>
      <bottom style="thin">
        <color theme="0" tint="-4.7517319254127631E-2"/>
      </bottom>
      <diagonal/>
    </border>
    <border>
      <left style="thin">
        <color rgb="FFF3F3F3"/>
      </left>
      <right/>
      <top style="thin">
        <color rgb="FFF3F3F3"/>
      </top>
      <bottom style="thin">
        <color rgb="FFF3F3F3"/>
      </bottom>
      <diagonal/>
    </border>
    <border>
      <left style="thin">
        <color rgb="FFF3F3F3"/>
      </left>
      <right style="thin">
        <color rgb="FFF3F3F3"/>
      </right>
      <top style="thin">
        <color rgb="FFF3F3F3"/>
      </top>
      <bottom style="thin">
        <color rgb="FFD9D9D9"/>
      </bottom>
      <diagonal/>
    </border>
    <border>
      <left/>
      <right style="thin">
        <color theme="0" tint="-0.14728232673116246"/>
      </right>
      <top style="thin">
        <color theme="0" tint="-0.14731284524063845"/>
      </top>
      <bottom style="thin">
        <color theme="0" tint="-0.14731284524063845"/>
      </bottom>
      <diagonal/>
    </border>
    <border>
      <left style="thin">
        <color theme="0" tint="-4.5869319742423781E-2"/>
      </left>
      <right style="thin">
        <color theme="0" tint="-4.5869319742423781E-2"/>
      </right>
      <top style="thin">
        <color theme="0" tint="-0.14731284524063845"/>
      </top>
      <bottom style="thin">
        <color theme="0" tint="-0.14731284524063845"/>
      </bottom>
      <diagonal/>
    </border>
    <border>
      <left style="thin">
        <color theme="0" tint="-4.6266060365611747E-2"/>
      </left>
      <right style="thin">
        <color theme="0" tint="-4.6266060365611747E-2"/>
      </right>
      <top style="thin">
        <color theme="0" tint="-0.1477095858638264"/>
      </top>
      <bottom style="thin">
        <color theme="0" tint="-0.1477095858638264"/>
      </bottom>
      <diagonal/>
    </border>
    <border>
      <left/>
      <right/>
      <top/>
      <bottom style="thin">
        <color theme="0" tint="-0.14490188299203466"/>
      </bottom>
      <diagonal/>
    </border>
    <border>
      <left style="thin">
        <color theme="0" tint="-0.14487136448255866"/>
      </left>
      <right/>
      <top style="thin">
        <color theme="0" tint="-0.14490188299203466"/>
      </top>
      <bottom style="thin">
        <color theme="0" tint="-0.14490188299203466"/>
      </bottom>
      <diagonal/>
    </border>
    <border>
      <left/>
      <right/>
      <top style="thin">
        <color theme="0" tint="-0.14490188299203466"/>
      </top>
      <bottom style="thin">
        <color theme="0" tint="-0.14490188299203466"/>
      </bottom>
      <diagonal/>
    </border>
    <border>
      <left/>
      <right style="thin">
        <color theme="0" tint="-0.14487136448255866"/>
      </right>
      <top style="thin">
        <color theme="0" tint="-0.14490188299203466"/>
      </top>
      <bottom style="thin">
        <color theme="0" tint="-0.14490188299203466"/>
      </bottom>
      <diagonal/>
    </border>
    <border>
      <left/>
      <right style="thin">
        <color rgb="FFDADADA"/>
      </right>
      <top style="thin">
        <color rgb="FFDADADA"/>
      </top>
      <bottom/>
      <diagonal/>
    </border>
    <border>
      <left style="thin">
        <color theme="0" tint="-0.14487136448255866"/>
      </left>
      <right style="thin">
        <color theme="0" tint="-4.2573320719016081E-2"/>
      </right>
      <top style="thin">
        <color theme="0" tint="-0.14490188299203466"/>
      </top>
      <bottom/>
      <diagonal/>
    </border>
    <border>
      <left style="thin">
        <color theme="0" tint="-4.2573320719016081E-2"/>
      </left>
      <right style="thin">
        <color theme="0" tint="-4.2573320719016081E-2"/>
      </right>
      <top style="thin">
        <color theme="0" tint="-0.14490188299203466"/>
      </top>
      <bottom/>
      <diagonal/>
    </border>
    <border>
      <left style="thin">
        <color theme="0" tint="-4.2573320719016081E-2"/>
      </left>
      <right style="thin">
        <color theme="0" tint="-0.14487136448255866"/>
      </right>
      <top style="thin">
        <color theme="0" tint="-0.14490188299203466"/>
      </top>
      <bottom/>
      <diagonal/>
    </border>
    <border>
      <left style="thin">
        <color theme="0" tint="-4.2573320719016081E-2"/>
      </left>
      <right/>
      <top style="thin">
        <color theme="0" tint="-0.14490188299203466"/>
      </top>
      <bottom/>
      <diagonal/>
    </border>
    <border>
      <left/>
      <right style="thin">
        <color rgb="FFDADADA"/>
      </right>
      <top/>
      <bottom style="thin">
        <color rgb="FFDADADA"/>
      </bottom>
      <diagonal/>
    </border>
    <border>
      <left style="thin">
        <color theme="0" tint="-0.14487136448255866"/>
      </left>
      <right style="thin">
        <color theme="0" tint="-4.2573320719016081E-2"/>
      </right>
      <top/>
      <bottom style="thin">
        <color theme="0" tint="-0.14490188299203466"/>
      </bottom>
      <diagonal/>
    </border>
    <border>
      <left style="thin">
        <color theme="0" tint="-4.2573320719016081E-2"/>
      </left>
      <right style="thin">
        <color theme="0" tint="-4.2573320719016081E-2"/>
      </right>
      <top/>
      <bottom style="thin">
        <color theme="0" tint="-0.14490188299203466"/>
      </bottom>
      <diagonal/>
    </border>
    <border>
      <left style="thin">
        <color theme="0" tint="-4.2573320719016081E-2"/>
      </left>
      <right style="thin">
        <color theme="0" tint="-0.14487136448255866"/>
      </right>
      <top/>
      <bottom style="thin">
        <color theme="0" tint="-0.14490188299203466"/>
      </bottom>
      <diagonal/>
    </border>
    <border>
      <left style="thin">
        <color theme="0" tint="-4.2573320719016081E-2"/>
      </left>
      <right/>
      <top/>
      <bottom style="thin">
        <color theme="0" tint="-0.14490188299203466"/>
      </bottom>
      <diagonal/>
    </border>
    <border>
      <left/>
      <right style="thin">
        <color rgb="FFDADADA"/>
      </right>
      <top style="thin">
        <color rgb="FFDADADA"/>
      </top>
      <bottom style="thin">
        <color rgb="FFF4F4F4"/>
      </bottom>
      <diagonal/>
    </border>
    <border>
      <left style="thin">
        <color rgb="FFDADADA"/>
      </left>
      <right style="thin">
        <color rgb="FFF4F4F4"/>
      </right>
      <top style="thin">
        <color rgb="FFDADADA"/>
      </top>
      <bottom style="thin">
        <color rgb="FFF4F4F4"/>
      </bottom>
      <diagonal/>
    </border>
    <border>
      <left style="thin">
        <color rgb="FFF4F4F4"/>
      </left>
      <right style="thin">
        <color rgb="FFF4F4F4"/>
      </right>
      <top style="thin">
        <color rgb="FFDADADA"/>
      </top>
      <bottom style="thin">
        <color rgb="FFF4F4F4"/>
      </bottom>
      <diagonal/>
    </border>
    <border>
      <left style="thin">
        <color rgb="FFF4F4F4"/>
      </left>
      <right style="thin">
        <color rgb="FFDADADA"/>
      </right>
      <top style="thin">
        <color rgb="FFDADADA"/>
      </top>
      <bottom style="thin">
        <color rgb="FFF4F4F4"/>
      </bottom>
      <diagonal/>
    </border>
    <border>
      <left style="thin">
        <color rgb="FFF4F4F4"/>
      </left>
      <right/>
      <top style="thin">
        <color rgb="FFDADADA"/>
      </top>
      <bottom style="thin">
        <color rgb="FFF4F4F4"/>
      </bottom>
      <diagonal/>
    </border>
    <border>
      <left/>
      <right style="thin">
        <color rgb="FFDADADA"/>
      </right>
      <top style="thin">
        <color rgb="FFF4F4F4"/>
      </top>
      <bottom style="thin">
        <color rgb="FFF4F4F4"/>
      </bottom>
      <diagonal/>
    </border>
    <border>
      <left style="thin">
        <color theme="0" tint="-0.14490188299203466"/>
      </left>
      <right style="thin">
        <color theme="0" tint="-4.2603839228492084E-2"/>
      </right>
      <top style="thin">
        <color theme="0" tint="-4.2603839228492084E-2"/>
      </top>
      <bottom style="thin">
        <color theme="0" tint="-4.2603839228492084E-2"/>
      </bottom>
      <diagonal/>
    </border>
    <border>
      <left style="thin">
        <color theme="0" tint="-4.2603839228492084E-2"/>
      </left>
      <right style="thin">
        <color theme="0" tint="-4.2603839228492084E-2"/>
      </right>
      <top style="thin">
        <color theme="0" tint="-4.2603839228492084E-2"/>
      </top>
      <bottom style="thin">
        <color theme="0" tint="-4.2603839228492084E-2"/>
      </bottom>
      <diagonal/>
    </border>
    <border>
      <left style="thin">
        <color theme="0" tint="-4.2603839228492084E-2"/>
      </left>
      <right style="thin">
        <color theme="0" tint="-0.14490188299203466"/>
      </right>
      <top style="thin">
        <color theme="0" tint="-4.2603839228492084E-2"/>
      </top>
      <bottom style="thin">
        <color theme="0" tint="-4.2603839228492084E-2"/>
      </bottom>
      <diagonal/>
    </border>
    <border>
      <left style="thin">
        <color theme="0" tint="-0.14487136448255866"/>
      </left>
      <right style="thin">
        <color theme="0" tint="-4.2573320719016081E-2"/>
      </right>
      <top style="thin">
        <color theme="0" tint="-4.2573320719016081E-2"/>
      </top>
      <bottom style="thin">
        <color theme="0" tint="-4.2573320719016081E-2"/>
      </bottom>
      <diagonal/>
    </border>
    <border>
      <left style="thin">
        <color theme="0" tint="-4.2573320719016081E-2"/>
      </left>
      <right style="thin">
        <color theme="0" tint="-4.2573320719016081E-2"/>
      </right>
      <top style="thin">
        <color theme="0" tint="-4.2573320719016081E-2"/>
      </top>
      <bottom style="thin">
        <color theme="0" tint="-4.2573320719016081E-2"/>
      </bottom>
      <diagonal/>
    </border>
    <border>
      <left style="thin">
        <color theme="0" tint="-4.2573320719016081E-2"/>
      </left>
      <right style="thin">
        <color theme="0" tint="-0.14487136448255866"/>
      </right>
      <top style="thin">
        <color theme="0" tint="-4.2573320719016081E-2"/>
      </top>
      <bottom style="thin">
        <color theme="0" tint="-4.2573320719016081E-2"/>
      </bottom>
      <diagonal/>
    </border>
    <border>
      <left style="thin">
        <color theme="0" tint="-4.2573320719016081E-2"/>
      </left>
      <right/>
      <top style="thin">
        <color theme="0" tint="-4.2573320719016081E-2"/>
      </top>
      <bottom style="thin">
        <color theme="0" tint="-4.2573320719016081E-2"/>
      </bottom>
      <diagonal/>
    </border>
    <border>
      <left style="thin">
        <color rgb="FFDADADA"/>
      </left>
      <right style="thin">
        <color rgb="FFF4F4F4"/>
      </right>
      <top style="thin">
        <color rgb="FFF4F4F4"/>
      </top>
      <bottom style="thin">
        <color rgb="FFF4F4F4"/>
      </bottom>
      <diagonal/>
    </border>
    <border>
      <left style="thin">
        <color rgb="FFF4F4F4"/>
      </left>
      <right style="thin">
        <color rgb="FFF4F4F4"/>
      </right>
      <top style="thin">
        <color rgb="FFF4F4F4"/>
      </top>
      <bottom style="thin">
        <color rgb="FFF4F4F4"/>
      </bottom>
      <diagonal/>
    </border>
    <border>
      <left style="thin">
        <color rgb="FFF4F4F4"/>
      </left>
      <right style="thin">
        <color rgb="FFDADADA"/>
      </right>
      <top style="thin">
        <color rgb="FFF4F4F4"/>
      </top>
      <bottom style="thin">
        <color rgb="FFF4F4F4"/>
      </bottom>
      <diagonal/>
    </border>
    <border>
      <left style="thin">
        <color rgb="FFF4F4F4"/>
      </left>
      <right/>
      <top style="thin">
        <color rgb="FFF4F4F4"/>
      </top>
      <bottom style="thin">
        <color rgb="FFF4F4F4"/>
      </bottom>
      <diagonal/>
    </border>
    <border>
      <left style="thin">
        <color rgb="FFDADADA"/>
      </left>
      <right style="thin">
        <color rgb="FFF4F4F4"/>
      </right>
      <top style="thin">
        <color rgb="FFF4F4F4"/>
      </top>
      <bottom style="thin">
        <color rgb="FFDADADA"/>
      </bottom>
      <diagonal/>
    </border>
    <border>
      <left style="thin">
        <color rgb="FFF4F4F4"/>
      </left>
      <right style="thin">
        <color rgb="FFF4F4F4"/>
      </right>
      <top style="thin">
        <color rgb="FFF4F4F4"/>
      </top>
      <bottom style="thin">
        <color rgb="FFDADADA"/>
      </bottom>
      <diagonal/>
    </border>
    <border>
      <left style="thin">
        <color rgb="FFF4F4F4"/>
      </left>
      <right style="thin">
        <color rgb="FFDADADA"/>
      </right>
      <top style="thin">
        <color rgb="FFF4F4F4"/>
      </top>
      <bottom style="thin">
        <color rgb="FFDADADA"/>
      </bottom>
      <diagonal/>
    </border>
    <border>
      <left style="thin">
        <color rgb="FFF4F4F4"/>
      </left>
      <right/>
      <top style="thin">
        <color rgb="FFF4F4F4"/>
      </top>
      <bottom style="thin">
        <color rgb="FFDADADA"/>
      </bottom>
      <diagonal/>
    </border>
    <border>
      <left style="thin">
        <color theme="0" tint="-0.14487136448255866"/>
      </left>
      <right style="thin">
        <color theme="0" tint="-4.2573320719016081E-2"/>
      </right>
      <top style="thin">
        <color theme="0" tint="-0.14490188299203466"/>
      </top>
      <bottom style="thin">
        <color theme="0" tint="-0.14490188299203466"/>
      </bottom>
      <diagonal/>
    </border>
    <border>
      <left style="thin">
        <color theme="0" tint="-4.2573320719016081E-2"/>
      </left>
      <right style="thin">
        <color theme="0" tint="-4.2573320719016081E-2"/>
      </right>
      <top style="thin">
        <color theme="0" tint="-0.14490188299203466"/>
      </top>
      <bottom style="thin">
        <color theme="0" tint="-0.14490188299203466"/>
      </bottom>
      <diagonal/>
    </border>
    <border>
      <left style="thin">
        <color theme="0" tint="-4.2573320719016081E-2"/>
      </left>
      <right style="thin">
        <color theme="0" tint="-0.14487136448255866"/>
      </right>
      <top style="thin">
        <color theme="0" tint="-0.14490188299203466"/>
      </top>
      <bottom style="thin">
        <color theme="0" tint="-0.14490188299203466"/>
      </bottom>
      <diagonal/>
    </border>
    <border>
      <left style="thin">
        <color theme="0" tint="-4.2573320719016081E-2"/>
      </left>
      <right/>
      <top style="thin">
        <color theme="0" tint="-0.14490188299203466"/>
      </top>
      <bottom style="thin">
        <color theme="0" tint="-0.14490188299203466"/>
      </bottom>
      <diagonal/>
    </border>
    <border>
      <left style="thin">
        <color rgb="FFF4F4F4"/>
      </left>
      <right style="thin">
        <color rgb="FFF4F4F4"/>
      </right>
      <top style="thin">
        <color rgb="FFF4F4F4"/>
      </top>
      <bottom/>
      <diagonal/>
    </border>
    <border>
      <left style="thin">
        <color rgb="FFF4F4F4"/>
      </left>
      <right style="thin">
        <color rgb="FFF4F4F4"/>
      </right>
      <top/>
      <bottom style="thin">
        <color rgb="FFF4F4F4"/>
      </bottom>
      <diagonal/>
    </border>
    <border>
      <left style="thin">
        <color theme="0" tint="-0.14490188299203466"/>
      </left>
      <right style="thin">
        <color theme="0" tint="-4.2603839228492084E-2"/>
      </right>
      <top style="thin">
        <color theme="0" tint="-0.14493240150151065"/>
      </top>
      <bottom style="thin">
        <color theme="0" tint="-0.14493240150151065"/>
      </bottom>
      <diagonal/>
    </border>
    <border>
      <left style="thin">
        <color theme="0" tint="-4.2603839228492084E-2"/>
      </left>
      <right style="thin">
        <color theme="0" tint="-4.2603839228492084E-2"/>
      </right>
      <top style="thin">
        <color theme="0" tint="-0.14493240150151065"/>
      </top>
      <bottom style="thin">
        <color theme="0" tint="-0.14493240150151065"/>
      </bottom>
      <diagonal/>
    </border>
    <border>
      <left style="thin">
        <color theme="0" tint="-4.2603839228492084E-2"/>
      </left>
      <right style="thin">
        <color theme="0" tint="-0.14490188299203466"/>
      </right>
      <top style="thin">
        <color theme="0" tint="-0.14493240150151065"/>
      </top>
      <bottom style="thin">
        <color theme="0" tint="-0.14493240150151065"/>
      </bottom>
      <diagonal/>
    </border>
    <border>
      <left/>
      <right/>
      <top/>
      <bottom style="thin">
        <color theme="0" tint="-0.14493240150151065"/>
      </bottom>
      <diagonal/>
    </border>
    <border>
      <left/>
      <right style="thin">
        <color theme="0" tint="-0.14490188299203466"/>
      </right>
      <top style="thin">
        <color theme="0" tint="-0.14493240150151065"/>
      </top>
      <bottom style="thin">
        <color theme="0" tint="-0.14493240150151065"/>
      </bottom>
      <diagonal/>
    </border>
    <border>
      <left/>
      <right/>
      <top style="thin">
        <color theme="0" tint="-0.14493240150151065"/>
      </top>
      <bottom style="thin">
        <color theme="0" tint="-0.14493240150151065"/>
      </bottom>
      <diagonal/>
    </border>
    <border>
      <left/>
      <right style="thin">
        <color theme="0" tint="-0.14493240150151065"/>
      </right>
      <top style="thin">
        <color theme="0" tint="-0.14493240150151065"/>
      </top>
      <bottom style="thin">
        <color theme="0" tint="-0.14493240150151065"/>
      </bottom>
      <diagonal/>
    </border>
    <border>
      <left style="thin">
        <color theme="0" tint="-0.14493240150151065"/>
      </left>
      <right/>
      <top style="thin">
        <color theme="0" tint="-0.14493240150151065"/>
      </top>
      <bottom style="thin">
        <color theme="0" tint="-0.14493240150151065"/>
      </bottom>
      <diagonal/>
    </border>
    <border>
      <left style="thin">
        <color theme="0" tint="-0.14490188299203466"/>
      </left>
      <right/>
      <top style="thin">
        <color theme="0" tint="-0.14493240150151065"/>
      </top>
      <bottom style="thin">
        <color theme="0" tint="-0.14493240150151065"/>
      </bottom>
      <diagonal/>
    </border>
    <border>
      <left/>
      <right style="thin">
        <color theme="0" tint="-0.14490188299203466"/>
      </right>
      <top style="thin">
        <color theme="0" tint="-0.14493240150151065"/>
      </top>
      <bottom style="thin">
        <color theme="0" tint="-4.4953764458143863E-2"/>
      </bottom>
      <diagonal/>
    </border>
    <border>
      <left/>
      <right/>
      <top style="thin">
        <color theme="0" tint="-0.14493240150151065"/>
      </top>
      <bottom style="thin">
        <color theme="0" tint="-4.4953764458143863E-2"/>
      </bottom>
      <diagonal/>
    </border>
    <border>
      <left/>
      <right style="thin">
        <color theme="0" tint="-0.14493240150151065"/>
      </right>
      <top style="thin">
        <color theme="0" tint="-0.14493240150151065"/>
      </top>
      <bottom style="thin">
        <color theme="0" tint="-4.4953764458143863E-2"/>
      </bottom>
      <diagonal/>
    </border>
    <border>
      <left style="thin">
        <color theme="0" tint="-0.14493240150151065"/>
      </left>
      <right/>
      <top style="thin">
        <color theme="0" tint="-0.14493240150151065"/>
      </top>
      <bottom style="thin">
        <color theme="0" tint="-4.4953764458143863E-2"/>
      </bottom>
      <diagonal/>
    </border>
    <border>
      <left style="thin">
        <color theme="0" tint="-0.14490188299203466"/>
      </left>
      <right/>
      <top style="thin">
        <color theme="0" tint="-0.14493240150151065"/>
      </top>
      <bottom style="thin">
        <color theme="0" tint="-4.4953764458143863E-2"/>
      </bottom>
      <diagonal/>
    </border>
    <border>
      <left/>
      <right style="thin">
        <color theme="0" tint="-0.14490188299203466"/>
      </right>
      <top style="thin">
        <color theme="0" tint="-4.4953764458143863E-2"/>
      </top>
      <bottom style="thin">
        <color theme="0" tint="-4.4953764458143863E-2"/>
      </bottom>
      <diagonal/>
    </border>
    <border>
      <left/>
      <right/>
      <top style="thin">
        <color theme="0" tint="-4.4953764458143863E-2"/>
      </top>
      <bottom style="thin">
        <color theme="0" tint="-4.4953764458143863E-2"/>
      </bottom>
      <diagonal/>
    </border>
    <border>
      <left style="thin">
        <color theme="0" tint="-0.14493240150151065"/>
      </left>
      <right/>
      <top style="thin">
        <color theme="0" tint="-4.4953764458143863E-2"/>
      </top>
      <bottom style="thin">
        <color theme="0" tint="-4.4953764458143863E-2"/>
      </bottom>
      <diagonal/>
    </border>
    <border>
      <left style="thin">
        <color theme="0" tint="-0.14490188299203466"/>
      </left>
      <right/>
      <top style="thin">
        <color theme="0" tint="-4.4953764458143863E-2"/>
      </top>
      <bottom style="thin">
        <color theme="0" tint="-4.4953764458143863E-2"/>
      </bottom>
      <diagonal/>
    </border>
    <border>
      <left/>
      <right style="thin">
        <color theme="0" tint="-0.14490188299203466"/>
      </right>
      <top style="thin">
        <color theme="0" tint="-4.4953764458143863E-2"/>
      </top>
      <bottom style="thin">
        <color theme="0" tint="-0.14493240150151065"/>
      </bottom>
      <diagonal/>
    </border>
    <border>
      <left/>
      <right/>
      <top style="thin">
        <color theme="0" tint="-4.4953764458143863E-2"/>
      </top>
      <bottom style="thin">
        <color theme="0" tint="-0.14493240150151065"/>
      </bottom>
      <diagonal/>
    </border>
    <border>
      <left style="thin">
        <color theme="0" tint="-0.14493240150151065"/>
      </left>
      <right/>
      <top style="thin">
        <color theme="0" tint="-4.4953764458143863E-2"/>
      </top>
      <bottom style="thin">
        <color theme="0" tint="-0.14493240150151065"/>
      </bottom>
      <diagonal/>
    </border>
    <border>
      <left style="thin">
        <color theme="0" tint="-0.14490188299203466"/>
      </left>
      <right/>
      <top style="thin">
        <color theme="0" tint="-4.4953764458143863E-2"/>
      </top>
      <bottom style="thin">
        <color theme="0" tint="-0.14493240150151065"/>
      </bottom>
      <diagonal/>
    </border>
    <border>
      <left/>
      <right style="thin">
        <color theme="0" tint="-0.14490188299203466"/>
      </right>
      <top style="thin">
        <color theme="0" tint="-0.14493240150151065"/>
      </top>
      <bottom style="thin">
        <color theme="0" tint="-0.14490188299203466"/>
      </bottom>
      <diagonal/>
    </border>
    <border>
      <left/>
      <right/>
      <top style="thin">
        <color theme="0" tint="-0.14493240150151065"/>
      </top>
      <bottom style="thin">
        <color theme="0" tint="-0.14490188299203466"/>
      </bottom>
      <diagonal/>
    </border>
    <border>
      <left style="thin">
        <color theme="0" tint="-0.14493240150151065"/>
      </left>
      <right/>
      <top style="thin">
        <color theme="0" tint="-0.14493240150151065"/>
      </top>
      <bottom style="thin">
        <color theme="0" tint="-0.14490188299203466"/>
      </bottom>
      <diagonal/>
    </border>
    <border>
      <left style="thin">
        <color theme="0" tint="-0.14490188299203466"/>
      </left>
      <right/>
      <top style="thin">
        <color theme="0" tint="-0.14493240150151065"/>
      </top>
      <bottom style="thin">
        <color theme="0" tint="-0.14490188299203466"/>
      </bottom>
      <diagonal/>
    </border>
    <border>
      <left/>
      <right/>
      <top style="thin">
        <color rgb="FFDADADA"/>
      </top>
      <bottom style="thin">
        <color rgb="FFDADADA"/>
      </bottom>
      <diagonal/>
    </border>
    <border>
      <left/>
      <right/>
      <top/>
      <bottom style="thin">
        <color theme="0" tint="-0.14767906735435041"/>
      </bottom>
      <diagonal/>
    </border>
    <border>
      <left/>
      <right style="thin">
        <color theme="0" tint="-0.14767906735435041"/>
      </right>
      <top style="thin">
        <color theme="0" tint="-0.14767906735435041"/>
      </top>
      <bottom style="thin">
        <color theme="0" tint="-0.14767906735435041"/>
      </bottom>
      <diagonal/>
    </border>
    <border>
      <left/>
      <right/>
      <top style="thin">
        <color theme="0" tint="-0.14767906735435041"/>
      </top>
      <bottom style="thin">
        <color theme="0" tint="-0.14767906735435041"/>
      </bottom>
      <diagonal/>
    </border>
    <border>
      <left style="thin">
        <color theme="0" tint="-0.14767906735435041"/>
      </left>
      <right/>
      <top style="thin">
        <color theme="0" tint="-0.14767906735435041"/>
      </top>
      <bottom style="thin">
        <color theme="0" tint="-0.14767906735435041"/>
      </bottom>
      <diagonal/>
    </border>
    <border>
      <left/>
      <right style="thin">
        <color theme="0" tint="-0.14764854884487441"/>
      </right>
      <top style="thin">
        <color theme="0" tint="-0.14767906735435041"/>
      </top>
      <bottom style="thin">
        <color theme="0" tint="-0.14767906735435041"/>
      </bottom>
      <diagonal/>
    </border>
    <border>
      <left style="thin">
        <color theme="0" tint="-0.14764854884487441"/>
      </left>
      <right/>
      <top style="thin">
        <color theme="0" tint="-0.14767906735435041"/>
      </top>
      <bottom style="thin">
        <color theme="0" tint="-0.14767906735435041"/>
      </bottom>
      <diagonal/>
    </border>
    <border>
      <left/>
      <right style="thin">
        <color theme="0" tint="-0.14767906735435041"/>
      </right>
      <top style="thin">
        <color theme="0" tint="-4.7456282235175631E-2"/>
      </top>
      <bottom style="thin">
        <color theme="0" tint="-4.7456282235175631E-2"/>
      </bottom>
      <diagonal/>
    </border>
    <border>
      <left/>
      <right/>
      <top style="thin">
        <color theme="0" tint="-4.7456282235175631E-2"/>
      </top>
      <bottom style="thin">
        <color theme="0" tint="-4.7456282235175631E-2"/>
      </bottom>
      <diagonal/>
    </border>
    <border>
      <left style="thin">
        <color theme="0" tint="-0.14767906735435041"/>
      </left>
      <right/>
      <top style="thin">
        <color theme="0" tint="-4.7456282235175631E-2"/>
      </top>
      <bottom style="thin">
        <color theme="0" tint="-4.7456282235175631E-2"/>
      </bottom>
      <diagonal/>
    </border>
    <border>
      <left/>
      <right style="thin">
        <color rgb="FFD9D9D9"/>
      </right>
      <top style="thin">
        <color rgb="FFF3F3F3"/>
      </top>
      <bottom style="thin">
        <color rgb="FFF3F3F3"/>
      </bottom>
      <diagonal/>
    </border>
    <border>
      <left style="thin">
        <color theme="0" tint="-0.14764854884487441"/>
      </left>
      <right/>
      <top style="thin">
        <color theme="0" tint="-4.7456282235175631E-2"/>
      </top>
      <bottom style="thin">
        <color theme="0" tint="-4.7456282235175631E-2"/>
      </bottom>
      <diagonal/>
    </border>
    <border>
      <left/>
      <right style="thin">
        <color theme="0" tint="-0.14767906735435041"/>
      </right>
      <top style="thin">
        <color theme="0" tint="-4.7425763725699635E-2"/>
      </top>
      <bottom style="thin">
        <color theme="0" tint="-4.7456282235175631E-2"/>
      </bottom>
      <diagonal/>
    </border>
    <border>
      <left/>
      <right/>
      <top style="thin">
        <color theme="0" tint="-4.7425763725699635E-2"/>
      </top>
      <bottom style="thin">
        <color theme="0" tint="-4.7456282235175631E-2"/>
      </bottom>
      <diagonal/>
    </border>
    <border>
      <left style="thin">
        <color theme="0" tint="-0.14767906735435041"/>
      </left>
      <right/>
      <top style="thin">
        <color theme="0" tint="-4.7425763725699635E-2"/>
      </top>
      <bottom style="thin">
        <color theme="0" tint="-4.7456282235175631E-2"/>
      </bottom>
      <diagonal/>
    </border>
    <border>
      <left style="thin">
        <color theme="0" tint="-0.14764854884487441"/>
      </left>
      <right/>
      <top style="thin">
        <color theme="0" tint="-4.7425763725699635E-2"/>
      </top>
      <bottom style="thin">
        <color theme="0" tint="-4.7456282235175631E-2"/>
      </bottom>
      <diagonal/>
    </border>
    <border>
      <left/>
      <right style="thin">
        <color theme="0" tint="-0.14767906735435041"/>
      </right>
      <top style="thin">
        <color theme="0" tint="-4.7456282235175631E-2"/>
      </top>
      <bottom style="thin">
        <color theme="0" tint="-0.14767906735435041"/>
      </bottom>
      <diagonal/>
    </border>
    <border>
      <left/>
      <right/>
      <top style="thin">
        <color theme="0" tint="-4.7456282235175631E-2"/>
      </top>
      <bottom style="thin">
        <color theme="0" tint="-0.14767906735435041"/>
      </bottom>
      <diagonal/>
    </border>
    <border>
      <left style="thin">
        <color theme="0" tint="-0.14767906735435041"/>
      </left>
      <right/>
      <top style="thin">
        <color theme="0" tint="-4.7456282235175631E-2"/>
      </top>
      <bottom style="thin">
        <color theme="0" tint="-0.14767906735435041"/>
      </bottom>
      <diagonal/>
    </border>
    <border>
      <left style="thin">
        <color theme="0" tint="-0.14764854884487441"/>
      </left>
      <right/>
      <top style="thin">
        <color theme="0" tint="-4.7456282235175631E-2"/>
      </top>
      <bottom style="thin">
        <color theme="0" tint="-0.14767906735435041"/>
      </bottom>
      <diagonal/>
    </border>
    <border>
      <left/>
      <right style="thin">
        <color theme="0" tint="-0.14767906735435041"/>
      </right>
      <top style="thin">
        <color theme="0" tint="-0.14767906735435041"/>
      </top>
      <bottom style="thin">
        <color theme="0" tint="-0.14764854884487441"/>
      </bottom>
      <diagonal/>
    </border>
    <border>
      <left/>
      <right/>
      <top style="thin">
        <color theme="0" tint="-0.14767906735435041"/>
      </top>
      <bottom style="thin">
        <color theme="0" tint="-0.14764854884487441"/>
      </bottom>
      <diagonal/>
    </border>
    <border>
      <left style="thin">
        <color theme="0" tint="-0.14767906735435041"/>
      </left>
      <right/>
      <top style="thin">
        <color theme="0" tint="-0.14767906735435041"/>
      </top>
      <bottom style="thin">
        <color theme="0" tint="-0.14764854884487441"/>
      </bottom>
      <diagonal/>
    </border>
    <border>
      <left style="thin">
        <color theme="0" tint="-0.14764854884487441"/>
      </left>
      <right/>
      <top style="thin">
        <color theme="0" tint="-0.14767906735435041"/>
      </top>
      <bottom style="thin">
        <color theme="0" tint="-0.14764854884487441"/>
      </bottom>
      <diagonal/>
    </border>
    <border>
      <left/>
      <right/>
      <top/>
      <bottom style="thin">
        <color theme="0" tint="-0.14612262337107457"/>
      </bottom>
      <diagonal/>
    </border>
    <border>
      <left/>
      <right style="thin">
        <color theme="0" tint="-0.14612262337107457"/>
      </right>
      <top style="thin">
        <color theme="0" tint="-0.14612262337107457"/>
      </top>
      <bottom style="thin">
        <color theme="0" tint="-0.14612262337107457"/>
      </bottom>
      <diagonal/>
    </border>
    <border>
      <left/>
      <right/>
      <top style="thin">
        <color theme="0" tint="-0.14612262337107457"/>
      </top>
      <bottom style="thin">
        <color theme="0" tint="-0.14612262337107457"/>
      </bottom>
      <diagonal/>
    </border>
    <border>
      <left style="thin">
        <color theme="0" tint="-0.14612262337107457"/>
      </left>
      <right/>
      <top style="thin">
        <color theme="0" tint="-0.14612262337107457"/>
      </top>
      <bottom style="thin">
        <color theme="0" tint="-0.14612262337107457"/>
      </bottom>
      <diagonal/>
    </border>
    <border>
      <left/>
      <right style="thin">
        <color theme="0" tint="-0.14609210486159857"/>
      </right>
      <top style="thin">
        <color theme="0" tint="-0.14612262337107457"/>
      </top>
      <bottom style="thin">
        <color theme="0" tint="-0.14612262337107457"/>
      </bottom>
      <diagonal/>
    </border>
    <border>
      <left/>
      <right style="thin">
        <color theme="0" tint="-0.14612262337107457"/>
      </right>
      <top style="thin">
        <color theme="0" tint="-0.14612262337107457"/>
      </top>
      <bottom/>
      <diagonal/>
    </border>
    <border>
      <left/>
      <right/>
      <top style="thin">
        <color theme="0" tint="-0.14612262337107457"/>
      </top>
      <bottom/>
      <diagonal/>
    </border>
    <border>
      <left style="thin">
        <color theme="0" tint="-0.14612262337107457"/>
      </left>
      <right/>
      <top style="thin">
        <color theme="0" tint="-0.14612262337107457"/>
      </top>
      <bottom/>
      <diagonal/>
    </border>
    <border>
      <left style="thin">
        <color rgb="FFDADADA"/>
      </left>
      <right style="thin">
        <color rgb="FFDADADA"/>
      </right>
      <top style="thin">
        <color rgb="FFDADADA"/>
      </top>
      <bottom/>
      <diagonal/>
    </border>
    <border>
      <left style="thin">
        <color rgb="FFDADADA"/>
      </left>
      <right/>
      <top style="thin">
        <color rgb="FFDADADA"/>
      </top>
      <bottom/>
      <diagonal/>
    </border>
    <border>
      <left/>
      <right style="thin">
        <color theme="0" tint="-0.14612262337107457"/>
      </right>
      <top/>
      <bottom style="thin">
        <color theme="0" tint="-0.14612262337107457"/>
      </bottom>
      <diagonal/>
    </border>
    <border>
      <left style="thin">
        <color theme="0" tint="-0.14612262337107457"/>
      </left>
      <right/>
      <top/>
      <bottom style="thin">
        <color theme="0" tint="-0.14612262337107457"/>
      </bottom>
      <diagonal/>
    </border>
    <border>
      <left style="thin">
        <color theme="0" tint="-0.14612262337107457"/>
      </left>
      <right style="thin">
        <color theme="0" tint="-0.14612262337107457"/>
      </right>
      <top/>
      <bottom style="thin">
        <color theme="0" tint="-0.14612262337107457"/>
      </bottom>
      <diagonal/>
    </border>
    <border>
      <left style="thin">
        <color rgb="FFDADADA"/>
      </left>
      <right/>
      <top/>
      <bottom style="thin">
        <color rgb="FFDADADA"/>
      </bottom>
      <diagonal/>
    </border>
    <border>
      <left/>
      <right/>
      <top style="thin">
        <color theme="0" tint="-0.14612262337107457"/>
      </top>
      <bottom style="thin">
        <color theme="0" tint="-4.6021912289803769E-2"/>
      </bottom>
      <diagonal/>
    </border>
    <border>
      <left/>
      <right style="thin">
        <color theme="0" tint="-0.14621417889950256"/>
      </right>
      <top style="thin">
        <color theme="0" tint="-0.14621417889950256"/>
      </top>
      <bottom style="thin">
        <color theme="0" tint="-4.6113467818231758E-2"/>
      </bottom>
      <diagonal/>
    </border>
    <border>
      <left style="thin">
        <color theme="0" tint="-0.14612262337107457"/>
      </left>
      <right/>
      <top style="thin">
        <color theme="0" tint="-0.14612262337107457"/>
      </top>
      <bottom style="thin">
        <color theme="0" tint="-4.6021912289803769E-2"/>
      </bottom>
      <diagonal/>
    </border>
    <border>
      <left style="thin">
        <color theme="0" tint="-0.14609210486159857"/>
      </left>
      <right/>
      <top style="thin">
        <color theme="0" tint="-0.14612262337107457"/>
      </top>
      <bottom style="thin">
        <color theme="0" tint="-4.6021912289803769E-2"/>
      </bottom>
      <diagonal/>
    </border>
    <border>
      <left/>
      <right/>
      <top style="thin">
        <color theme="0" tint="-0.14627521591845455"/>
      </top>
      <bottom style="thin">
        <color theme="0" tint="-4.6174504837183751E-2"/>
      </bottom>
      <diagonal/>
    </border>
    <border>
      <left/>
      <right style="thin">
        <color theme="0" tint="-0.14612262337107457"/>
      </right>
      <top style="thin">
        <color theme="0" tint="-4.6021912289803769E-2"/>
      </top>
      <bottom style="thin">
        <color theme="0" tint="-4.6021912289803769E-2"/>
      </bottom>
      <diagonal/>
    </border>
    <border>
      <left/>
      <right/>
      <top style="thin">
        <color theme="0" tint="-4.6021912289803769E-2"/>
      </top>
      <bottom style="thin">
        <color theme="0" tint="-4.6021912289803769E-2"/>
      </bottom>
      <diagonal/>
    </border>
    <border>
      <left/>
      <right style="thin">
        <color theme="0" tint="-0.14621417889950256"/>
      </right>
      <top style="thin">
        <color theme="0" tint="-4.6113467818231758E-2"/>
      </top>
      <bottom style="thin">
        <color theme="0" tint="-4.6113467818231758E-2"/>
      </bottom>
      <diagonal/>
    </border>
    <border>
      <left style="thin">
        <color theme="0" tint="-0.14612262337107457"/>
      </left>
      <right/>
      <top style="thin">
        <color theme="0" tint="-4.6021912289803769E-2"/>
      </top>
      <bottom style="thin">
        <color theme="0" tint="-4.6021912289803769E-2"/>
      </bottom>
      <diagonal/>
    </border>
    <border>
      <left style="thin">
        <color theme="0" tint="-0.14609210486159857"/>
      </left>
      <right/>
      <top style="thin">
        <color theme="0" tint="-4.6021912289803769E-2"/>
      </top>
      <bottom style="thin">
        <color theme="0" tint="-4.6021912289803769E-2"/>
      </bottom>
      <diagonal/>
    </border>
    <border>
      <left/>
      <right/>
      <top style="thin">
        <color theme="0" tint="-4.6174504837183751E-2"/>
      </top>
      <bottom style="thin">
        <color theme="0" tint="-4.6174504837183751E-2"/>
      </bottom>
      <diagonal/>
    </border>
    <border>
      <left/>
      <right style="thin">
        <color theme="0" tint="-0.14612262337107457"/>
      </right>
      <top style="thin">
        <color theme="0" tint="-4.6021912289803769E-2"/>
      </top>
      <bottom style="thin">
        <color theme="0" tint="-0.14612262337107457"/>
      </bottom>
      <diagonal/>
    </border>
    <border>
      <left/>
      <right/>
      <top style="thin">
        <color theme="0" tint="-4.6021912289803769E-2"/>
      </top>
      <bottom style="thin">
        <color theme="0" tint="-0.14612262337107457"/>
      </bottom>
      <diagonal/>
    </border>
    <border>
      <left style="thin">
        <color theme="0" tint="-0.14612262337107457"/>
      </left>
      <right/>
      <top style="thin">
        <color theme="0" tint="-4.6021912289803769E-2"/>
      </top>
      <bottom style="thin">
        <color theme="0" tint="-0.14612262337107457"/>
      </bottom>
      <diagonal/>
    </border>
    <border>
      <left style="thin">
        <color theme="0" tint="-0.14609210486159857"/>
      </left>
      <right/>
      <top style="thin">
        <color theme="0" tint="-4.6021912289803769E-2"/>
      </top>
      <bottom style="thin">
        <color theme="0" tint="-0.14612262337107457"/>
      </bottom>
      <diagonal/>
    </border>
    <border>
      <left/>
      <right/>
      <top style="thin">
        <color theme="0" tint="-4.6174504837183751E-2"/>
      </top>
      <bottom style="thin">
        <color theme="0" tint="-0.14627521591845455"/>
      </bottom>
      <diagonal/>
    </border>
    <border>
      <left/>
      <right style="thin">
        <color theme="0" tint="-0.14545121616260262"/>
      </right>
      <top style="thin">
        <color theme="0" tint="-0.14545121616260262"/>
      </top>
      <bottom style="thin">
        <color theme="0" tint="-0.14545121616260262"/>
      </bottom>
      <diagonal/>
    </border>
    <border>
      <left/>
      <right/>
      <top style="thin">
        <color theme="0" tint="-0.14545121616260262"/>
      </top>
      <bottom style="thin">
        <color theme="0" tint="-0.14545121616260262"/>
      </bottom>
      <diagonal/>
    </border>
    <border>
      <left style="thin">
        <color theme="0" tint="-0.14545121616260262"/>
      </left>
      <right/>
      <top style="thin">
        <color theme="0" tint="-0.14545121616260262"/>
      </top>
      <bottom style="thin">
        <color theme="0" tint="-0.14545121616260262"/>
      </bottom>
      <diagonal/>
    </border>
    <border>
      <left/>
      <right style="thin">
        <color theme="0" tint="-0.14542069765312662"/>
      </right>
      <top style="thin">
        <color theme="0" tint="-0.14545121616260262"/>
      </top>
      <bottom style="thin">
        <color theme="0" tint="-0.14545121616260262"/>
      </bottom>
      <diagonal/>
    </border>
    <border>
      <left/>
      <right/>
      <top style="thin">
        <color rgb="FFDADADA"/>
      </top>
      <bottom style="thin">
        <color rgb="FFF4F4F4"/>
      </bottom>
      <diagonal/>
    </border>
    <border>
      <left/>
      <right style="thin">
        <color theme="0" tint="-0.14545121616260262"/>
      </right>
      <top style="thin">
        <color theme="0" tint="-4.4953764458143863E-2"/>
      </top>
      <bottom style="thin">
        <color theme="0" tint="-4.4953764458143863E-2"/>
      </bottom>
      <diagonal/>
    </border>
    <border>
      <left style="thin">
        <color theme="0" tint="-0.14545121616260262"/>
      </left>
      <right/>
      <top style="thin">
        <color theme="0" tint="-4.4953764458143863E-2"/>
      </top>
      <bottom style="thin">
        <color theme="0" tint="-4.4953764458143863E-2"/>
      </bottom>
      <diagonal/>
    </border>
    <border>
      <left/>
      <right style="thin">
        <color theme="0" tint="-0.14542069765312662"/>
      </right>
      <top style="thin">
        <color theme="0" tint="-4.4953764458143863E-2"/>
      </top>
      <bottom style="thin">
        <color theme="0" tint="-4.4953764458143863E-2"/>
      </bottom>
      <diagonal/>
    </border>
    <border>
      <left/>
      <right style="thin">
        <color theme="0" tint="-0.14545121616260262"/>
      </right>
      <top style="thin">
        <color theme="0" tint="-4.4953764458143863E-2"/>
      </top>
      <bottom style="thin">
        <color theme="0" tint="-0.14545121616260262"/>
      </bottom>
      <diagonal/>
    </border>
    <border>
      <left/>
      <right/>
      <top style="thin">
        <color theme="0" tint="-4.4953764458143863E-2"/>
      </top>
      <bottom style="thin">
        <color theme="0" tint="-0.14545121616260262"/>
      </bottom>
      <diagonal/>
    </border>
    <border>
      <left style="thin">
        <color theme="0" tint="-0.14545121616260262"/>
      </left>
      <right/>
      <top style="thin">
        <color theme="0" tint="-4.4953764458143863E-2"/>
      </top>
      <bottom style="thin">
        <color theme="0" tint="-0.14545121616260262"/>
      </bottom>
      <diagonal/>
    </border>
    <border>
      <left/>
      <right style="thin">
        <color theme="0" tint="-0.14542069765312662"/>
      </right>
      <top style="thin">
        <color theme="0" tint="-4.4953764458143863E-2"/>
      </top>
      <bottom style="thin">
        <color theme="0" tint="-0.14545121616260262"/>
      </bottom>
      <diagonal/>
    </border>
    <border>
      <left/>
      <right/>
      <top/>
      <bottom style="thin">
        <color theme="0" tint="-0.13788262581255531"/>
      </bottom>
      <diagonal/>
    </border>
    <border>
      <left/>
      <right style="thin">
        <color theme="0" tint="-0.13788262581255531"/>
      </right>
      <top style="thin">
        <color theme="0" tint="-0.13788262581255531"/>
      </top>
      <bottom style="thin">
        <color theme="0" tint="-0.13788262581255531"/>
      </bottom>
      <diagonal/>
    </border>
    <border>
      <left/>
      <right/>
      <top style="thin">
        <color theme="0" tint="-0.13788262581255531"/>
      </top>
      <bottom style="thin">
        <color theme="0" tint="-0.13788262581255531"/>
      </bottom>
      <diagonal/>
    </border>
    <border>
      <left style="thin">
        <color theme="0" tint="-0.13788262581255531"/>
      </left>
      <right/>
      <top style="thin">
        <color theme="0" tint="-0.13788262581255531"/>
      </top>
      <bottom style="thin">
        <color theme="0" tint="-0.13788262581255531"/>
      </bottom>
      <diagonal/>
    </border>
    <border>
      <left/>
      <right style="thin">
        <color theme="0" tint="-0.13785210730307931"/>
      </right>
      <top style="thin">
        <color theme="0" tint="-0.13788262581255531"/>
      </top>
      <bottom style="thin">
        <color theme="0" tint="-0.13788262581255531"/>
      </bottom>
      <diagonal/>
    </border>
    <border>
      <left/>
      <right style="thin">
        <color theme="0" tint="-0.13788262581255531"/>
      </right>
      <top style="thin">
        <color theme="0" tint="-3.7141026032288582E-2"/>
      </top>
      <bottom style="thin">
        <color theme="0" tint="-3.7141026032288582E-2"/>
      </bottom>
      <diagonal/>
    </border>
    <border>
      <left/>
      <right/>
      <top style="thin">
        <color theme="0" tint="-3.7141026032288582E-2"/>
      </top>
      <bottom style="thin">
        <color theme="0" tint="-3.7141026032288582E-2"/>
      </bottom>
      <diagonal/>
    </border>
    <border>
      <left style="thin">
        <color theme="0" tint="-0.13788262581255531"/>
      </left>
      <right/>
      <top style="thin">
        <color theme="0" tint="-3.7141026032288582E-2"/>
      </top>
      <bottom style="thin">
        <color theme="0" tint="-3.7141026032288582E-2"/>
      </bottom>
      <diagonal/>
    </border>
    <border>
      <left/>
      <right style="thin">
        <color theme="0" tint="-0.13785210730307931"/>
      </right>
      <top style="thin">
        <color theme="0" tint="-3.7141026032288582E-2"/>
      </top>
      <bottom style="thin">
        <color theme="0" tint="-3.7141026032288582E-2"/>
      </bottom>
      <diagonal/>
    </border>
    <border>
      <left/>
      <right/>
      <top style="thin">
        <color theme="0" tint="-0.13788262581255531"/>
      </top>
      <bottom style="thin">
        <color theme="0" tint="-3.7141026032288582E-2"/>
      </bottom>
      <diagonal/>
    </border>
    <border>
      <left/>
      <right style="thin">
        <color theme="0" tint="-0.13788262581255531"/>
      </right>
      <top style="thin">
        <color theme="0" tint="-3.7141026032288582E-2"/>
      </top>
      <bottom style="thin">
        <color theme="0" tint="-0.13788262581255531"/>
      </bottom>
      <diagonal/>
    </border>
    <border>
      <left/>
      <right/>
      <top style="thin">
        <color theme="0" tint="-3.7141026032288582E-2"/>
      </top>
      <bottom style="thin">
        <color theme="0" tint="-0.14160588396862697"/>
      </bottom>
      <diagonal/>
    </border>
    <border>
      <left/>
      <right style="thin">
        <color theme="0" tint="-0.13788262581255531"/>
      </right>
      <top style="thin">
        <color theme="0" tint="-3.7141026032288582E-2"/>
      </top>
      <bottom style="thin">
        <color theme="0" tint="-0.14160588396862697"/>
      </bottom>
      <diagonal/>
    </border>
    <border>
      <left style="thin">
        <color theme="0" tint="-0.13788262581255531"/>
      </left>
      <right/>
      <top style="thin">
        <color theme="0" tint="-3.7141026032288582E-2"/>
      </top>
      <bottom style="thin">
        <color theme="0" tint="-0.14160588396862697"/>
      </bottom>
      <diagonal/>
    </border>
    <border>
      <left/>
      <right style="thin">
        <color theme="0" tint="-0.13785210730307931"/>
      </right>
      <top style="thin">
        <color theme="0" tint="-3.7141026032288582E-2"/>
      </top>
      <bottom style="thin">
        <color theme="0" tint="-0.14160588396862697"/>
      </bottom>
      <diagonal/>
    </border>
    <border>
      <left/>
      <right/>
      <top/>
      <bottom style="thin">
        <color rgb="FFDCDCDC"/>
      </bottom>
      <diagonal/>
    </border>
    <border>
      <left/>
      <right/>
      <top style="thin">
        <color theme="0" tint="-0.14328440198980683"/>
      </top>
      <bottom style="thin">
        <color theme="0" tint="-0.14328440198980683"/>
      </bottom>
      <diagonal/>
    </border>
    <border>
      <left/>
      <right/>
      <top style="thin">
        <color theme="0" tint="-0.14331492049928282"/>
      </top>
      <bottom style="thin">
        <color theme="0" tint="-0.14331492049928282"/>
      </bottom>
      <diagonal/>
    </border>
    <border>
      <left/>
      <right style="thin">
        <color rgb="FFDADADA"/>
      </right>
      <top style="thin">
        <color theme="0" tint="-0.14331492049928282"/>
      </top>
      <bottom style="thin">
        <color theme="0" tint="-0.14331492049928282"/>
      </bottom>
      <diagonal/>
    </border>
    <border>
      <left style="thin">
        <color rgb="FFDADADA"/>
      </left>
      <right/>
      <top style="thin">
        <color theme="0" tint="-0.1435285500656148"/>
      </top>
      <bottom style="thin">
        <color theme="0" tint="-0.1435285500656148"/>
      </bottom>
      <diagonal/>
    </border>
    <border>
      <left/>
      <right/>
      <top style="thin">
        <color theme="0" tint="-0.1435285500656148"/>
      </top>
      <bottom style="thin">
        <color theme="0" tint="-0.1435285500656148"/>
      </bottom>
      <diagonal/>
    </border>
    <border>
      <left style="thin">
        <color theme="0" tint="-0.1434980315561388"/>
      </left>
      <right/>
      <top style="thin">
        <color theme="0" tint="-0.1435285500656148"/>
      </top>
      <bottom style="thin">
        <color theme="0" tint="-0.1435285500656148"/>
      </bottom>
      <diagonal/>
    </border>
    <border>
      <left style="thin">
        <color theme="0" tint="-0.1435285500656148"/>
      </left>
      <right/>
      <top style="thin">
        <color theme="0" tint="-0.1435285500656148"/>
      </top>
      <bottom style="thin">
        <color theme="0" tint="-0.1435285500656148"/>
      </bottom>
      <diagonal/>
    </border>
    <border>
      <left/>
      <right style="thin">
        <color theme="0" tint="-0.1435285500656148"/>
      </right>
      <top style="thin">
        <color theme="0" tint="-0.1435285500656148"/>
      </top>
      <bottom style="thin">
        <color theme="0" tint="-0.1435285500656148"/>
      </bottom>
      <diagonal/>
    </border>
    <border>
      <left/>
      <right style="thin">
        <color theme="0" tint="-0.14328440198980683"/>
      </right>
      <top style="thin">
        <color theme="0" tint="-0.14328440198980683"/>
      </top>
      <bottom style="thin">
        <color theme="0" tint="-0.14331492049928282"/>
      </bottom>
      <diagonal/>
    </border>
    <border>
      <left style="thin">
        <color theme="0" tint="-0.14331492049928282"/>
      </left>
      <right/>
      <top style="thin">
        <color theme="0" tint="-0.14331492049928282"/>
      </top>
      <bottom style="thin">
        <color theme="0" tint="-0.14331492049928282"/>
      </bottom>
      <diagonal/>
    </border>
    <border>
      <left/>
      <right style="thin">
        <color theme="0" tint="-0.1435285500656148"/>
      </right>
      <top style="thin">
        <color theme="0" tint="-0.1435285500656148"/>
      </top>
      <bottom style="thin">
        <color theme="0" tint="-0.14325388348033083"/>
      </bottom>
      <diagonal/>
    </border>
    <border>
      <left/>
      <right/>
      <top style="thin">
        <color theme="0" tint="-0.1435285500656148"/>
      </top>
      <bottom style="thin">
        <color theme="0" tint="-0.14325388348033083"/>
      </bottom>
      <diagonal/>
    </border>
    <border>
      <left/>
      <right style="thin">
        <color theme="0" tint="-0.14328440198980683"/>
      </right>
      <top style="thin">
        <color theme="0" tint="-0.14331492049928282"/>
      </top>
      <bottom style="thin">
        <color theme="0" tint="-0.14331492049928282"/>
      </bottom>
      <diagonal/>
    </border>
    <border>
      <left/>
      <right style="thin">
        <color theme="0" tint="-0.14331492049928282"/>
      </right>
      <top style="thin">
        <color theme="0" tint="-0.14331492049928282"/>
      </top>
      <bottom style="thin">
        <color theme="0" tint="-0.14331492049928282"/>
      </bottom>
      <diagonal/>
    </border>
    <border>
      <left/>
      <right style="thin">
        <color theme="0" tint="-0.1435285500656148"/>
      </right>
      <top style="thin">
        <color theme="0" tint="-0.14325388348033083"/>
      </top>
      <bottom style="thin">
        <color theme="0" tint="-0.14325388348033083"/>
      </bottom>
      <diagonal/>
    </border>
    <border>
      <left/>
      <right/>
      <top style="thin">
        <color theme="0" tint="-0.14325388348033083"/>
      </top>
      <bottom style="thin">
        <color theme="0" tint="-0.14325388348033083"/>
      </bottom>
      <diagonal/>
    </border>
    <border>
      <left/>
      <right style="thin">
        <color rgb="FFDADADA"/>
      </right>
      <top style="thin">
        <color rgb="FFDADADA"/>
      </top>
      <bottom style="thin">
        <color rgb="FFF2F2F2"/>
      </bottom>
      <diagonal/>
    </border>
    <border>
      <left style="thin">
        <color rgb="FFDADADA"/>
      </left>
      <right/>
      <top style="thin">
        <color rgb="FFDADADA"/>
      </top>
      <bottom style="thin">
        <color rgb="FFF2F2F2"/>
      </bottom>
      <diagonal/>
    </border>
    <border>
      <left/>
      <right/>
      <top style="thin">
        <color rgb="FFDADADA"/>
      </top>
      <bottom style="thin">
        <color rgb="FFF2F2F2"/>
      </bottom>
      <diagonal/>
    </border>
    <border>
      <left/>
      <right style="thin">
        <color theme="0" tint="-0.14328440198980683"/>
      </right>
      <top style="thin">
        <color theme="0" tint="-4.9775688955351421E-2"/>
      </top>
      <bottom style="thin">
        <color theme="0" tint="-4.9775688955351421E-2"/>
      </bottom>
      <diagonal/>
    </border>
    <border>
      <left style="thin">
        <color theme="0" tint="-0.14331492049928282"/>
      </left>
      <right/>
      <top style="thin">
        <color theme="0" tint="-4.9775688955351421E-2"/>
      </top>
      <bottom style="thin">
        <color theme="0" tint="-4.9775688955351421E-2"/>
      </bottom>
      <diagonal/>
    </border>
    <border>
      <left/>
      <right style="thin">
        <color theme="0" tint="-0.14331492049928282"/>
      </right>
      <top style="thin">
        <color theme="0" tint="-4.9775688955351421E-2"/>
      </top>
      <bottom style="thin">
        <color theme="0" tint="-4.9775688955351421E-2"/>
      </bottom>
      <diagonal/>
    </border>
    <border>
      <left/>
      <right/>
      <top style="thin">
        <color theme="0" tint="-4.9775688955351421E-2"/>
      </top>
      <bottom style="thin">
        <color theme="0" tint="-4.9775688955351421E-2"/>
      </bottom>
      <diagonal/>
    </border>
    <border>
      <left/>
      <right style="thin">
        <color theme="0" tint="-0.1435285500656148"/>
      </right>
      <top style="thin">
        <color theme="0" tint="-4.9775688955351421E-2"/>
      </top>
      <bottom style="thin">
        <color theme="0" tint="-4.9775688955351421E-2"/>
      </bottom>
      <diagonal/>
    </border>
    <border>
      <left style="thin">
        <color rgb="FFDADADA"/>
      </left>
      <right/>
      <top style="thin">
        <color rgb="FFF2F2F2"/>
      </top>
      <bottom style="thin">
        <color rgb="FFF2F2F2"/>
      </bottom>
      <diagonal/>
    </border>
    <border>
      <left style="thin">
        <color rgb="FFDADADA"/>
      </left>
      <right/>
      <top style="thin">
        <color theme="0" tint="-4.9775688955351421E-2"/>
      </top>
      <bottom style="thin">
        <color theme="0" tint="-4.9775688955351421E-2"/>
      </bottom>
      <diagonal/>
    </border>
    <border>
      <left/>
      <right style="thin">
        <color rgb="FFDADADA"/>
      </right>
      <top style="thin">
        <color rgb="FFF2F2F2"/>
      </top>
      <bottom style="thin">
        <color rgb="FFDADADA"/>
      </bottom>
      <diagonal/>
    </border>
    <border>
      <left style="thin">
        <color rgb="FFDADADA"/>
      </left>
      <right/>
      <top style="thin">
        <color rgb="FFF2F2F2"/>
      </top>
      <bottom style="thin">
        <color rgb="FFDADADA"/>
      </bottom>
      <diagonal/>
    </border>
    <border>
      <left/>
      <right/>
      <top style="thin">
        <color rgb="FFF2F2F2"/>
      </top>
      <bottom style="thin">
        <color rgb="FFDADADA"/>
      </bottom>
      <diagonal/>
    </border>
    <border>
      <left/>
      <right/>
      <top/>
      <bottom style="thin">
        <color theme="0" tint="-0.14960173345133823"/>
      </bottom>
      <diagonal/>
    </border>
    <border>
      <left/>
      <right style="thin">
        <color theme="0" tint="-0.14957121494186223"/>
      </right>
      <top style="thin">
        <color theme="0" tint="-0.14960173345133823"/>
      </top>
      <bottom style="thin">
        <color theme="0" tint="-0.14957121494186223"/>
      </bottom>
      <diagonal/>
    </border>
    <border>
      <left/>
      <right/>
      <top style="thin">
        <color theme="0" tint="-0.14960173345133823"/>
      </top>
      <bottom style="thin">
        <color theme="0" tint="-0.14957121494186223"/>
      </bottom>
      <diagonal/>
    </border>
    <border>
      <left style="thin">
        <color theme="0" tint="-0.14957121494186223"/>
      </left>
      <right/>
      <top style="thin">
        <color theme="0" tint="-0.14960173345133823"/>
      </top>
      <bottom style="thin">
        <color theme="0" tint="-0.14957121494186223"/>
      </bottom>
      <diagonal/>
    </border>
    <border>
      <left/>
      <right style="thin">
        <color rgb="FFD9D9D9"/>
      </right>
      <top style="thin">
        <color rgb="FFD9D9D9"/>
      </top>
      <bottom style="thin">
        <color rgb="FFF2F2F2"/>
      </bottom>
      <diagonal/>
    </border>
    <border>
      <left/>
      <right/>
      <top style="thin">
        <color rgb="FFD9D9D9"/>
      </top>
      <bottom style="thin">
        <color rgb="FFF2F2F2"/>
      </bottom>
      <diagonal/>
    </border>
    <border>
      <left style="thin">
        <color rgb="FFD9D9D9"/>
      </left>
      <right/>
      <top style="thin">
        <color rgb="FFD9D9D9"/>
      </top>
      <bottom style="thin">
        <color rgb="FFF2F2F2"/>
      </bottom>
      <diagonal/>
    </border>
    <border>
      <left/>
      <right style="thin">
        <color theme="0" tint="-0.14957121494186223"/>
      </right>
      <top style="thin">
        <color theme="0" tint="-4.9623096407971433E-2"/>
      </top>
      <bottom style="thin">
        <color theme="0" tint="-4.9623096407971433E-2"/>
      </bottom>
      <diagonal/>
    </border>
    <border>
      <left/>
      <right/>
      <top style="thin">
        <color theme="0" tint="-4.9623096407971433E-2"/>
      </top>
      <bottom style="thin">
        <color theme="0" tint="-4.9623096407971433E-2"/>
      </bottom>
      <diagonal/>
    </border>
    <border>
      <left style="thin">
        <color theme="0" tint="-0.14957121494186223"/>
      </left>
      <right/>
      <top style="thin">
        <color theme="0" tint="-4.9623096407971433E-2"/>
      </top>
      <bottom style="thin">
        <color theme="0" tint="-4.9623096407971433E-2"/>
      </bottom>
      <diagonal/>
    </border>
    <border>
      <left/>
      <right style="thin">
        <color rgb="FFD9D9D9"/>
      </right>
      <top style="thin">
        <color rgb="FFF2F2F2"/>
      </top>
      <bottom style="thin">
        <color rgb="FFD9D9D9"/>
      </bottom>
      <diagonal/>
    </border>
    <border>
      <left/>
      <right/>
      <top style="thin">
        <color rgb="FFF2F2F2"/>
      </top>
      <bottom style="thin">
        <color rgb="FFD9D9D9"/>
      </bottom>
      <diagonal/>
    </border>
    <border>
      <left style="thin">
        <color rgb="FFD9D9D9"/>
      </left>
      <right/>
      <top style="thin">
        <color rgb="FFF2F2F2"/>
      </top>
      <bottom style="thin">
        <color rgb="FFD9D9D9"/>
      </bottom>
      <diagonal/>
    </border>
    <border>
      <left/>
      <right style="thin">
        <color theme="0" tint="-0.14957121494186223"/>
      </right>
      <top style="thin">
        <color theme="0" tint="-0.14957121494186223"/>
      </top>
      <bottom style="thin">
        <color theme="0" tint="-0.14957121494186223"/>
      </bottom>
      <diagonal/>
    </border>
    <border>
      <left/>
      <right/>
      <top style="thin">
        <color theme="0" tint="-0.14957121494186223"/>
      </top>
      <bottom style="thin">
        <color theme="0" tint="-0.14957121494186223"/>
      </bottom>
      <diagonal/>
    </border>
    <border>
      <left style="thin">
        <color theme="0" tint="-0.14957121494186223"/>
      </left>
      <right/>
      <top style="thin">
        <color theme="0" tint="-0.14957121494186223"/>
      </top>
      <bottom style="thin">
        <color theme="0" tint="-0.14957121494186223"/>
      </bottom>
      <diagonal/>
    </border>
    <border>
      <left/>
      <right style="thin">
        <color theme="0" tint="-0.14957121494186223"/>
      </right>
      <top style="thin">
        <color theme="0" tint="-4.9623096407971433E-2"/>
      </top>
      <bottom style="thin">
        <color theme="0" tint="-0.14957121494186223"/>
      </bottom>
      <diagonal/>
    </border>
    <border>
      <left/>
      <right/>
      <top style="thin">
        <color theme="0" tint="-4.9623096407971433E-2"/>
      </top>
      <bottom style="thin">
        <color theme="0" tint="-0.14957121494186223"/>
      </bottom>
      <diagonal/>
    </border>
    <border>
      <left style="thin">
        <color theme="0" tint="-0.14957121494186223"/>
      </left>
      <right/>
      <top style="thin">
        <color theme="0" tint="-4.9623096407971433E-2"/>
      </top>
      <bottom style="thin">
        <color theme="0" tint="-0.14957121494186223"/>
      </bottom>
      <diagonal/>
    </border>
    <border>
      <left/>
      <right/>
      <top style="thin">
        <color theme="0" tint="-0.14957121494186223"/>
      </top>
      <bottom/>
      <diagonal/>
    </border>
    <border>
      <left/>
      <right/>
      <top/>
      <bottom style="thin">
        <color theme="0" tint="-0.1390118106631672"/>
      </bottom>
      <diagonal/>
    </border>
    <border>
      <left/>
      <right/>
      <top style="thin">
        <color rgb="FFDCDCDC"/>
      </top>
      <bottom style="thin">
        <color rgb="FFDCDCDC"/>
      </bottom>
      <diagonal/>
    </border>
    <border>
      <left/>
      <right style="thin">
        <color theme="0" tint="-0.1390118106631672"/>
      </right>
      <top style="thin">
        <color theme="0" tint="-0.1390118106631672"/>
      </top>
      <bottom style="thin">
        <color theme="0" tint="-0.1390118106631672"/>
      </bottom>
      <diagonal/>
    </border>
    <border>
      <left/>
      <right/>
      <top style="thin">
        <color theme="0" tint="-0.1390118106631672"/>
      </top>
      <bottom style="thin">
        <color theme="0" tint="-0.1390118106631672"/>
      </bottom>
      <diagonal/>
    </border>
    <border>
      <left style="thin">
        <color theme="0" tint="-0.1390118106631672"/>
      </left>
      <right/>
      <top style="thin">
        <color theme="0" tint="-0.1390118106631672"/>
      </top>
      <bottom style="thin">
        <color theme="0" tint="-0.1390118106631672"/>
      </bottom>
      <diagonal/>
    </border>
    <border>
      <left style="thin">
        <color theme="0" tint="-0.1389812921536912"/>
      </left>
      <right/>
      <top style="thin">
        <color theme="0" tint="-0.1390118106631672"/>
      </top>
      <bottom style="thin">
        <color theme="0" tint="-0.1390118106631672"/>
      </bottom>
      <diagonal/>
    </border>
    <border>
      <left/>
      <right style="thin">
        <color theme="0" tint="-0.1389812921536912"/>
      </right>
      <top style="thin">
        <color theme="0" tint="-0.1390118106631672"/>
      </top>
      <bottom style="thin">
        <color theme="0" tint="-0.1390118106631672"/>
      </bottom>
      <diagonal/>
    </border>
    <border>
      <left/>
      <right style="thin">
        <color theme="0" tint="-0.1390118106631672"/>
      </right>
      <top style="thin">
        <color theme="0" tint="-0.1390118106631672"/>
      </top>
      <bottom style="thin">
        <color theme="0" tint="-0.1389812921536912"/>
      </bottom>
      <diagonal/>
    </border>
    <border>
      <left/>
      <right/>
      <top style="thin">
        <color theme="0" tint="-0.1390118106631672"/>
      </top>
      <bottom style="thin">
        <color theme="0" tint="-0.1389812921536912"/>
      </bottom>
      <diagonal/>
    </border>
    <border>
      <left style="thin">
        <color theme="0" tint="-0.1390118106631672"/>
      </left>
      <right/>
      <top style="thin">
        <color theme="0" tint="-0.1390118106631672"/>
      </top>
      <bottom style="thin">
        <color theme="0" tint="-0.1389812921536912"/>
      </bottom>
      <diagonal/>
    </border>
    <border>
      <left style="thin">
        <color rgb="FFDCDCDC"/>
      </left>
      <right/>
      <top style="thin">
        <color rgb="FFDCDCDC"/>
      </top>
      <bottom style="thin">
        <color rgb="FFDCDCDC"/>
      </bottom>
      <diagonal/>
    </border>
    <border>
      <left/>
      <right style="thin">
        <color theme="0" tint="-0.1389812921536912"/>
      </right>
      <top style="thin">
        <color theme="0" tint="-0.1390118106631672"/>
      </top>
      <bottom style="thin">
        <color theme="0" tint="-0.1389812921536912"/>
      </bottom>
      <diagonal/>
    </border>
    <border>
      <left/>
      <right style="thin">
        <color rgb="FFDADADA"/>
      </right>
      <top style="thin">
        <color rgb="FFDBDBDB"/>
      </top>
      <bottom style="thin">
        <color rgb="FFD9D9D9"/>
      </bottom>
      <diagonal/>
    </border>
    <border>
      <left/>
      <right/>
      <top style="thin">
        <color rgb="FFDBDBDB"/>
      </top>
      <bottom style="thin">
        <color rgb="FFD9D9D9"/>
      </bottom>
      <diagonal/>
    </border>
    <border>
      <left/>
      <right style="thin">
        <color rgb="FFDBDBDB"/>
      </right>
      <top style="thin">
        <color rgb="FFDBDBDB"/>
      </top>
      <bottom style="thin">
        <color rgb="FFD9D9D9"/>
      </bottom>
      <diagonal/>
    </border>
    <border>
      <left style="thin">
        <color theme="0" tint="-0.1390118106631672"/>
      </left>
      <right/>
      <top style="thin">
        <color theme="0" tint="-0.1389812921536912"/>
      </top>
      <bottom style="thin">
        <color theme="0" tint="-0.14572588274788659"/>
      </bottom>
      <diagonal/>
    </border>
    <border>
      <left style="thin">
        <color rgb="FFDBDBDB"/>
      </left>
      <right/>
      <top style="thin">
        <color rgb="FFDBDBDB"/>
      </top>
      <bottom style="thin">
        <color rgb="FFD9D9D9"/>
      </bottom>
      <diagonal/>
    </border>
    <border>
      <left/>
      <right style="thin">
        <color theme="0" tint="-0.1389812921536912"/>
      </right>
      <top style="thin">
        <color rgb="FFDBDBDB"/>
      </top>
      <bottom style="thin">
        <color rgb="FFD9D9D9"/>
      </bottom>
      <diagonal/>
    </border>
    <border>
      <left/>
      <right style="thin">
        <color rgb="FFDADADA"/>
      </right>
      <top style="thin">
        <color rgb="FFD9D9D9"/>
      </top>
      <bottom style="thin">
        <color rgb="FFF3F3F3"/>
      </bottom>
      <diagonal/>
    </border>
    <border>
      <left/>
      <right style="thin">
        <color rgb="FFDBDBDB"/>
      </right>
      <top style="thin">
        <color rgb="FFD9D9D9"/>
      </top>
      <bottom style="thin">
        <color rgb="FFF3F3F3"/>
      </bottom>
      <diagonal/>
    </border>
    <border>
      <left style="thin">
        <color rgb="FFDBDBDB"/>
      </left>
      <right/>
      <top style="thin">
        <color rgb="FFD9D9D9"/>
      </top>
      <bottom style="thin">
        <color rgb="FFF3F3F3"/>
      </bottom>
      <diagonal/>
    </border>
    <border>
      <left/>
      <right style="thin">
        <color theme="0" tint="-0.1389812921536912"/>
      </right>
      <top style="thin">
        <color rgb="FFD9D9D9"/>
      </top>
      <bottom style="thin">
        <color rgb="FFF3F3F3"/>
      </bottom>
      <diagonal/>
    </border>
    <border>
      <left/>
      <right style="thin">
        <color theme="0" tint="-0.14535966063417463"/>
      </right>
      <top style="thin">
        <color theme="0" tint="-4.797509689626759E-2"/>
      </top>
      <bottom style="thin">
        <color theme="0" tint="-4.797509689626759E-2"/>
      </bottom>
      <diagonal/>
    </border>
    <border>
      <left/>
      <right/>
      <top style="thin">
        <color theme="0" tint="-4.797509689626759E-2"/>
      </top>
      <bottom style="thin">
        <color theme="0" tint="-4.797509689626759E-2"/>
      </bottom>
      <diagonal/>
    </border>
    <border>
      <left/>
      <right style="thin">
        <color theme="0" tint="-0.1389812921536912"/>
      </right>
      <top style="thin">
        <color theme="0" tint="-4.797509689626759E-2"/>
      </top>
      <bottom style="thin">
        <color theme="0" tint="-4.797509689626759E-2"/>
      </bottom>
      <diagonal/>
    </border>
    <border>
      <left style="thin">
        <color theme="0" tint="-0.1390118106631672"/>
      </left>
      <right/>
      <top style="thin">
        <color theme="0" tint="-4.797509689626759E-2"/>
      </top>
      <bottom style="thin">
        <color theme="0" tint="-4.797509689626759E-2"/>
      </bottom>
      <diagonal/>
    </border>
    <border>
      <left style="thin">
        <color rgb="FFDCDCDC"/>
      </left>
      <right/>
      <top style="thin">
        <color rgb="FFF3F3F3"/>
      </top>
      <bottom style="thin">
        <color rgb="FFF3F3F3"/>
      </bottom>
      <diagonal/>
    </border>
    <border>
      <left/>
      <right style="thin">
        <color theme="0" tint="-0.1390118106631672"/>
      </right>
      <top style="thin">
        <color theme="0" tint="-4.797509689626759E-2"/>
      </top>
      <bottom style="thin">
        <color theme="0" tint="-4.797509689626759E-2"/>
      </bottom>
      <diagonal/>
    </border>
    <border>
      <left style="thin">
        <color rgb="FFDBDBDB"/>
      </left>
      <right/>
      <top style="thin">
        <color rgb="FFDADADA"/>
      </top>
      <bottom style="thin">
        <color rgb="FFF3F3F3"/>
      </bottom>
      <diagonal/>
    </border>
    <border>
      <left/>
      <right style="thin">
        <color theme="0" tint="-0.14535966063417463"/>
      </right>
      <top style="thin">
        <color theme="0" tint="-4.797509689626759E-2"/>
      </top>
      <bottom style="thin">
        <color theme="0" tint="-0.14990691854609822"/>
      </bottom>
      <diagonal/>
    </border>
    <border>
      <left/>
      <right/>
      <top style="thin">
        <color theme="0" tint="-4.797509689626759E-2"/>
      </top>
      <bottom style="thin">
        <color theme="0" tint="-0.14990691854609822"/>
      </bottom>
      <diagonal/>
    </border>
    <border>
      <left/>
      <right style="thin">
        <color theme="0" tint="-0.1389812921536912"/>
      </right>
      <top style="thin">
        <color theme="0" tint="-4.797509689626759E-2"/>
      </top>
      <bottom style="thin">
        <color theme="0" tint="-0.14990691854609822"/>
      </bottom>
      <diagonal/>
    </border>
    <border>
      <left style="thin">
        <color theme="0" tint="-0.1390118106631672"/>
      </left>
      <right/>
      <top style="thin">
        <color theme="0" tint="-4.797509689626759E-2"/>
      </top>
      <bottom style="thin">
        <color theme="0" tint="-0.14990691854609822"/>
      </bottom>
      <diagonal/>
    </border>
    <border>
      <left style="thin">
        <color rgb="FFDCDCDC"/>
      </left>
      <right/>
      <top style="thin">
        <color rgb="FFF3F3F3"/>
      </top>
      <bottom style="thin">
        <color rgb="FFD9D9D9"/>
      </bottom>
      <diagonal/>
    </border>
    <border>
      <left/>
      <right/>
      <top/>
      <bottom style="thin">
        <color theme="0" tint="-0.1392559587389752"/>
      </bottom>
      <diagonal/>
    </border>
    <border>
      <left/>
      <right/>
      <top style="thin">
        <color rgb="FFDBDBDB"/>
      </top>
      <bottom style="thin">
        <color rgb="FFDBDBDB"/>
      </bottom>
      <diagonal/>
    </border>
    <border>
      <left/>
      <right style="thin">
        <color theme="0" tint="-0.1392559587389752"/>
      </right>
      <top style="thin">
        <color theme="0" tint="-0.1392559587389752"/>
      </top>
      <bottom style="thin">
        <color theme="0" tint="-0.1392559587389752"/>
      </bottom>
      <diagonal/>
    </border>
    <border>
      <left/>
      <right/>
      <top style="thin">
        <color theme="0" tint="-0.1392559587389752"/>
      </top>
      <bottom style="thin">
        <color theme="0" tint="-0.1392559587389752"/>
      </bottom>
      <diagonal/>
    </border>
    <border>
      <left style="thin">
        <color theme="0" tint="-0.1392559587389752"/>
      </left>
      <right/>
      <top style="thin">
        <color theme="0" tint="-0.1392559587389752"/>
      </top>
      <bottom style="thin">
        <color theme="0" tint="-0.1392559587389752"/>
      </bottom>
      <diagonal/>
    </border>
    <border>
      <left style="thin">
        <color theme="0" tint="-0.1392254402294992"/>
      </left>
      <right/>
      <top style="thin">
        <color theme="0" tint="-0.1392559587389752"/>
      </top>
      <bottom style="thin">
        <color theme="0" tint="-0.1392559587389752"/>
      </bottom>
      <diagonal/>
    </border>
    <border>
      <left/>
      <right style="thin">
        <color theme="0" tint="-0.1392254402294992"/>
      </right>
      <top style="thin">
        <color theme="0" tint="-0.1392559587389752"/>
      </top>
      <bottom style="thin">
        <color theme="0" tint="-0.1392559587389752"/>
      </bottom>
      <diagonal/>
    </border>
    <border>
      <left/>
      <right style="thin">
        <color theme="0" tint="-0.1392559587389752"/>
      </right>
      <top style="thin">
        <color theme="0" tint="-0.1392559587389752"/>
      </top>
      <bottom style="thin">
        <color theme="0" tint="-0.1392254402294992"/>
      </bottom>
      <diagonal/>
    </border>
    <border>
      <left/>
      <right/>
      <top style="thin">
        <color theme="0" tint="-0.1392559587389752"/>
      </top>
      <bottom style="thin">
        <color theme="0" tint="-0.1392254402294992"/>
      </bottom>
      <diagonal/>
    </border>
    <border>
      <left style="thin">
        <color theme="0" tint="-0.1392559587389752"/>
      </left>
      <right/>
      <top style="thin">
        <color theme="0" tint="-0.1392559587389752"/>
      </top>
      <bottom style="thin">
        <color theme="0" tint="-0.1392254402294992"/>
      </bottom>
      <diagonal/>
    </border>
    <border>
      <left style="thin">
        <color theme="0" tint="-0.1392254402294992"/>
      </left>
      <right/>
      <top style="thin">
        <color theme="0" tint="-0.1392559587389752"/>
      </top>
      <bottom style="thin">
        <color theme="0" tint="-0.1392254402294992"/>
      </bottom>
      <diagonal/>
    </border>
    <border>
      <left/>
      <right style="thin">
        <color theme="0" tint="-0.1392254402294992"/>
      </right>
      <top style="thin">
        <color theme="0" tint="-0.1392559587389752"/>
      </top>
      <bottom style="thin">
        <color theme="0" tint="-0.1392254402294992"/>
      </bottom>
      <diagonal/>
    </border>
    <border>
      <left/>
      <right/>
      <top style="thin">
        <color theme="0" tint="-0.1392254402294992"/>
      </top>
      <bottom style="thin">
        <color theme="0" tint="-0.14597003082369456"/>
      </bottom>
      <diagonal/>
    </border>
    <border>
      <left/>
      <right style="thin">
        <color rgb="FFDBDBDB"/>
      </right>
      <top style="thin">
        <color rgb="FFDBDBDB"/>
      </top>
      <bottom style="thin">
        <color rgb="FFDADADA"/>
      </bottom>
      <diagonal/>
    </border>
    <border>
      <left style="thin">
        <color theme="0" tint="-0.1392559587389752"/>
      </left>
      <right/>
      <top style="thin">
        <color theme="0" tint="-0.1392254402294992"/>
      </top>
      <bottom style="thin">
        <color theme="0" tint="-0.14597003082369456"/>
      </bottom>
      <diagonal/>
    </border>
    <border>
      <left/>
      <right style="thin">
        <color rgb="FFDBDBDB"/>
      </right>
      <top style="thin">
        <color rgb="FFDADADA"/>
      </top>
      <bottom style="thin">
        <color rgb="FFF3F3F3"/>
      </bottom>
      <diagonal/>
    </border>
    <border>
      <left/>
      <right style="thin">
        <color theme="0" tint="-0.1456038087099826"/>
      </right>
      <top style="thin">
        <color theme="0" tint="-4.8219244972075567E-2"/>
      </top>
      <bottom style="thin">
        <color theme="0" tint="-4.8219244972075567E-2"/>
      </bottom>
      <diagonal/>
    </border>
    <border>
      <left/>
      <right/>
      <top style="thin">
        <color theme="0" tint="-4.8219244972075567E-2"/>
      </top>
      <bottom style="thin">
        <color theme="0" tint="-4.8219244972075567E-2"/>
      </bottom>
      <diagonal/>
    </border>
    <border>
      <left/>
      <right style="thin">
        <color rgb="FFDBDBDB"/>
      </right>
      <top style="thin">
        <color rgb="FFF3F3F3"/>
      </top>
      <bottom style="thin">
        <color rgb="FFF3F3F3"/>
      </bottom>
      <diagonal/>
    </border>
    <border>
      <left style="thin">
        <color theme="0" tint="-0.1392559587389752"/>
      </left>
      <right/>
      <top style="thin">
        <color theme="0" tint="-4.8219244972075567E-2"/>
      </top>
      <bottom style="thin">
        <color theme="0" tint="-4.8219244972075567E-2"/>
      </bottom>
      <diagonal/>
    </border>
    <border>
      <left/>
      <right style="thin">
        <color theme="0" tint="-0.1392559587389752"/>
      </right>
      <top style="thin">
        <color theme="0" tint="-4.8219244972075567E-2"/>
      </top>
      <bottom style="thin">
        <color theme="0" tint="-4.8219244972075567E-2"/>
      </bottom>
      <diagonal/>
    </border>
    <border>
      <left style="thin">
        <color theme="0" tint="-0.1392254402294992"/>
      </left>
      <right/>
      <top style="thin">
        <color theme="0" tint="-4.8219244972075567E-2"/>
      </top>
      <bottom style="thin">
        <color theme="0" tint="-4.8219244972075567E-2"/>
      </bottom>
      <diagonal/>
    </border>
    <border>
      <left/>
      <right style="thin">
        <color theme="0" tint="-0.1392254402294992"/>
      </right>
      <top style="thin">
        <color theme="0" tint="-4.8219244972075567E-2"/>
      </top>
      <bottom style="thin">
        <color theme="0" tint="-4.8219244972075567E-2"/>
      </bottom>
      <diagonal/>
    </border>
    <border>
      <left/>
      <right style="thin">
        <color rgb="FFDADADA"/>
      </right>
      <top style="thin">
        <color rgb="FFF3F3F3"/>
      </top>
      <bottom style="thin">
        <color rgb="FFD9D9D9"/>
      </bottom>
      <diagonal/>
    </border>
    <border>
      <left/>
      <right style="thin">
        <color rgb="FFDBDBDB"/>
      </right>
      <top style="thin">
        <color rgb="FFF3F3F3"/>
      </top>
      <bottom style="thin">
        <color rgb="FFD9D9D9"/>
      </bottom>
      <diagonal/>
    </border>
    <border>
      <left style="thin">
        <color rgb="FFDBDBDB"/>
      </left>
      <right/>
      <top style="thin">
        <color rgb="FFF3F3F3"/>
      </top>
      <bottom style="thin">
        <color rgb="FFD9D9D9"/>
      </bottom>
      <diagonal/>
    </border>
    <border>
      <left/>
      <right style="thin">
        <color theme="0" tint="-0.14600054933317058"/>
      </right>
      <top style="thin">
        <color theme="0" tint="-0.14819788201544237"/>
      </top>
      <bottom style="thin">
        <color theme="0" tint="-0.14819788201544237"/>
      </bottom>
      <diagonal/>
    </border>
    <border>
      <left/>
      <right/>
      <top style="thin">
        <color theme="0" tint="-0.14819788201544237"/>
      </top>
      <bottom style="thin">
        <color theme="0" tint="-0.14819788201544237"/>
      </bottom>
      <diagonal/>
    </border>
    <border>
      <left/>
      <right style="thin">
        <color rgb="FFDBDBDB"/>
      </right>
      <top style="thin">
        <color rgb="FFD9D9D9"/>
      </top>
      <bottom style="thin">
        <color rgb="FFD9D9D9"/>
      </bottom>
      <diagonal/>
    </border>
    <border>
      <left style="thin">
        <color theme="0" tint="-0.1392559587389752"/>
      </left>
      <right/>
      <top style="thin">
        <color theme="0" tint="-0.14819788201544237"/>
      </top>
      <bottom style="thin">
        <color theme="0" tint="-0.14819788201544237"/>
      </bottom>
      <diagonal/>
    </border>
    <border>
      <left/>
      <right style="thin">
        <color theme="0" tint="-0.1392559587389752"/>
      </right>
      <top style="thin">
        <color theme="0" tint="-0.14819788201544237"/>
      </top>
      <bottom style="thin">
        <color theme="0" tint="-0.14819788201544237"/>
      </bottom>
      <diagonal/>
    </border>
    <border>
      <left style="thin">
        <color theme="0" tint="-0.1392254402294992"/>
      </left>
      <right/>
      <top style="thin">
        <color theme="0" tint="-0.14819788201544237"/>
      </top>
      <bottom style="thin">
        <color theme="0" tint="-0.14819788201544237"/>
      </bottom>
      <diagonal/>
    </border>
    <border>
      <left/>
      <right style="thin">
        <color theme="0" tint="-0.1392254402294992"/>
      </right>
      <top style="thin">
        <color theme="0" tint="-0.14819788201544237"/>
      </top>
      <bottom style="thin">
        <color theme="0" tint="-0.14819788201544237"/>
      </bottom>
      <diagonal/>
    </border>
    <border>
      <left/>
      <right style="thin">
        <color theme="0" tint="-0.1392254402294992"/>
      </right>
      <top style="thin">
        <color theme="0" tint="-4.8219244972075567E-2"/>
      </top>
      <bottom style="thin">
        <color theme="0" tint="-0.14819788201544237"/>
      </bottom>
      <diagonal/>
    </border>
    <border>
      <left/>
      <right/>
      <top style="thin">
        <color theme="0" tint="-4.8219244972075567E-2"/>
      </top>
      <bottom style="thin">
        <color theme="0" tint="-0.14819788201544237"/>
      </bottom>
      <diagonal/>
    </border>
    <border>
      <left style="thin">
        <color theme="0" tint="-0.1392559587389752"/>
      </left>
      <right/>
      <top style="thin">
        <color theme="0" tint="-4.8219244972075567E-2"/>
      </top>
      <bottom style="thin">
        <color theme="0" tint="-0.14819788201544237"/>
      </bottom>
      <diagonal/>
    </border>
    <border>
      <left/>
      <right style="thin">
        <color theme="0" tint="-0.1392559587389752"/>
      </right>
      <top style="thin">
        <color theme="0" tint="-4.8219244972075567E-2"/>
      </top>
      <bottom style="thin">
        <color theme="0" tint="-0.14819788201544237"/>
      </bottom>
      <diagonal/>
    </border>
    <border>
      <left style="thin">
        <color theme="0" tint="-0.1392254402294992"/>
      </left>
      <right/>
      <top style="thin">
        <color theme="0" tint="-4.8219244972075567E-2"/>
      </top>
      <bottom style="thin">
        <color theme="0" tint="-0.14819788201544237"/>
      </bottom>
      <diagonal/>
    </border>
  </borders>
  <cellStyleXfs count="37">
    <xf numFmtId="0" fontId="0" fillId="0" borderId="0"/>
    <xf numFmtId="9" fontId="22" fillId="0" borderId="0" applyFont="0" applyFill="0" applyBorder="0" applyAlignment="0" applyProtection="0"/>
    <xf numFmtId="0" fontId="11" fillId="0" borderId="0" applyNumberFormat="0" applyFill="0" applyBorder="0" applyAlignment="0" applyProtection="0"/>
    <xf numFmtId="0" fontId="22" fillId="0" borderId="0"/>
    <xf numFmtId="165" fontId="22" fillId="0" borderId="0" applyFont="0" applyFill="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165" fontId="40" fillId="0" borderId="0" applyFont="0" applyFill="0" applyBorder="0" applyAlignment="0" applyProtection="0"/>
    <xf numFmtId="0" fontId="40" fillId="0" borderId="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0" fontId="65" fillId="0" borderId="0"/>
    <xf numFmtId="165" fontId="40" fillId="0" borderId="0" applyFont="0" applyFill="0" applyBorder="0" applyAlignment="0" applyProtection="0"/>
    <xf numFmtId="0" fontId="1" fillId="0" borderId="0"/>
    <xf numFmtId="165" fontId="1" fillId="0" borderId="0" applyFont="0" applyFill="0" applyBorder="0" applyAlignment="0" applyProtection="0"/>
    <xf numFmtId="0" fontId="22" fillId="0" borderId="0"/>
  </cellStyleXfs>
  <cellXfs count="3435">
    <xf numFmtId="0" fontId="0" fillId="0" borderId="0" xfId="0"/>
    <xf numFmtId="0" fontId="2" fillId="0" borderId="0" xfId="0" applyFont="1"/>
    <xf numFmtId="0" fontId="3" fillId="0" borderId="0" xfId="0" applyFont="1"/>
    <xf numFmtId="0" fontId="4" fillId="0" borderId="0" xfId="0" applyFont="1"/>
    <xf numFmtId="0" fontId="13" fillId="2" borderId="0" xfId="0" applyFont="1" applyFill="1" applyAlignment="1">
      <alignment vertical="center"/>
    </xf>
    <xf numFmtId="0" fontId="14" fillId="2" borderId="0" xfId="0" applyFont="1" applyFill="1" applyAlignment="1">
      <alignment horizontal="right" vertical="center"/>
    </xf>
    <xf numFmtId="0" fontId="15" fillId="0" borderId="0" xfId="0" applyFont="1" applyAlignment="1">
      <alignment vertical="center"/>
    </xf>
    <xf numFmtId="0" fontId="0" fillId="0" borderId="0" xfId="0" applyAlignment="1">
      <alignment horizontal="right" vertical="top"/>
    </xf>
    <xf numFmtId="0" fontId="15" fillId="0" borderId="0" xfId="0" applyFont="1" applyAlignment="1">
      <alignment vertical="top"/>
    </xf>
    <xf numFmtId="0" fontId="16" fillId="0" borderId="1" xfId="2" applyNumberFormat="1" applyFont="1" applyBorder="1" applyAlignment="1"/>
    <xf numFmtId="0" fontId="16" fillId="0" borderId="2" xfId="2" quotePrefix="1" applyNumberFormat="1" applyFont="1" applyBorder="1" applyAlignment="1">
      <alignment horizontal="right"/>
    </xf>
    <xf numFmtId="0" fontId="17" fillId="0" borderId="0" xfId="2" applyNumberFormat="1" applyFont="1" applyBorder="1" applyAlignment="1"/>
    <xf numFmtId="0" fontId="17" fillId="0" borderId="0" xfId="2" quotePrefix="1" applyNumberFormat="1" applyFont="1" applyBorder="1" applyAlignment="1">
      <alignment horizontal="right"/>
    </xf>
    <xf numFmtId="0" fontId="18" fillId="0" borderId="0" xfId="2" applyNumberFormat="1" applyFont="1" applyBorder="1" applyAlignment="1"/>
    <xf numFmtId="0" fontId="17" fillId="0" borderId="0" xfId="0" quotePrefix="1" applyFont="1" applyAlignment="1">
      <alignment horizontal="right"/>
    </xf>
    <xf numFmtId="0" fontId="16" fillId="0" borderId="1" xfId="2" applyNumberFormat="1" applyFont="1" applyBorder="1" applyAlignment="1">
      <alignment horizontal="left" indent="1"/>
    </xf>
    <xf numFmtId="0" fontId="16" fillId="0" borderId="1" xfId="2" quotePrefix="1" applyNumberFormat="1" applyFont="1" applyBorder="1" applyAlignment="1">
      <alignment horizontal="right"/>
    </xf>
    <xf numFmtId="0" fontId="18" fillId="0" borderId="1" xfId="2" applyNumberFormat="1" applyFont="1" applyBorder="1" applyAlignment="1"/>
    <xf numFmtId="0" fontId="17" fillId="0" borderId="1" xfId="2" quotePrefix="1" applyNumberFormat="1" applyFont="1" applyBorder="1" applyAlignment="1">
      <alignment horizontal="right"/>
    </xf>
    <xf numFmtId="0" fontId="19" fillId="0" borderId="0" xfId="2" applyNumberFormat="1" applyFont="1" applyBorder="1" applyAlignment="1"/>
    <xf numFmtId="0" fontId="19" fillId="0" borderId="0" xfId="2" quotePrefix="1" applyFont="1" applyBorder="1" applyAlignment="1">
      <alignment horizontal="right"/>
    </xf>
    <xf numFmtId="0" fontId="16" fillId="0" borderId="0" xfId="2" applyNumberFormat="1" applyFont="1" applyBorder="1" applyAlignment="1">
      <alignment vertical="center"/>
    </xf>
    <xf numFmtId="0" fontId="22" fillId="0" borderId="0" xfId="3"/>
    <xf numFmtId="0" fontId="25" fillId="0" borderId="0" xfId="3" applyFont="1" applyAlignment="1">
      <alignment horizontal="left" vertical="top" wrapText="1"/>
    </xf>
    <xf numFmtId="0" fontId="25" fillId="0" borderId="0" xfId="3" applyFont="1" applyAlignment="1">
      <alignment horizontal="left" vertical="top" wrapText="1" indent="1"/>
    </xf>
    <xf numFmtId="0" fontId="30" fillId="0" borderId="4" xfId="3" applyFont="1" applyBorder="1" applyAlignment="1">
      <alignment vertical="center" wrapText="1"/>
    </xf>
    <xf numFmtId="0" fontId="31" fillId="0" borderId="4" xfId="3" applyFont="1" applyBorder="1" applyAlignment="1">
      <alignment vertical="center" wrapText="1"/>
    </xf>
    <xf numFmtId="166" fontId="29" fillId="0" borderId="5" xfId="3" applyNumberFormat="1" applyFont="1" applyBorder="1" applyAlignment="1">
      <alignment horizontal="right" vertical="center"/>
    </xf>
    <xf numFmtId="166" fontId="28" fillId="0" borderId="6" xfId="3" applyNumberFormat="1" applyFont="1" applyBorder="1" applyAlignment="1">
      <alignment horizontal="right" vertical="center"/>
    </xf>
    <xf numFmtId="166" fontId="28" fillId="0" borderId="7" xfId="3" applyNumberFormat="1" applyFont="1" applyBorder="1" applyAlignment="1">
      <alignment horizontal="right" vertical="center"/>
    </xf>
    <xf numFmtId="166" fontId="28" fillId="0" borderId="5" xfId="3" applyNumberFormat="1" applyFont="1" applyBorder="1" applyAlignment="1">
      <alignment horizontal="right" vertical="center"/>
    </xf>
    <xf numFmtId="166" fontId="28" fillId="0" borderId="4" xfId="3" applyNumberFormat="1" applyFont="1" applyBorder="1" applyAlignment="1">
      <alignment horizontal="right" vertical="center"/>
    </xf>
    <xf numFmtId="0" fontId="29" fillId="0" borderId="8" xfId="3" applyFont="1" applyBorder="1" applyAlignment="1">
      <alignment vertical="center"/>
    </xf>
    <xf numFmtId="164" fontId="28" fillId="0" borderId="9" xfId="3" applyNumberFormat="1" applyFont="1" applyBorder="1" applyAlignment="1">
      <alignment horizontal="right" vertical="center"/>
    </xf>
    <xf numFmtId="164" fontId="28" fillId="0" borderId="10" xfId="3" applyNumberFormat="1" applyFont="1" applyBorder="1" applyAlignment="1">
      <alignment horizontal="right" vertical="center"/>
    </xf>
    <xf numFmtId="164" fontId="28" fillId="0" borderId="11" xfId="3" applyNumberFormat="1" applyFont="1" applyBorder="1" applyAlignment="1">
      <alignment vertical="center"/>
    </xf>
    <xf numFmtId="164" fontId="28" fillId="0" borderId="9" xfId="3" applyNumberFormat="1" applyFont="1" applyBorder="1" applyAlignment="1">
      <alignment vertical="center"/>
    </xf>
    <xf numFmtId="164" fontId="28" fillId="0" borderId="8" xfId="3" applyNumberFormat="1" applyFont="1" applyBorder="1" applyAlignment="1">
      <alignment vertical="center"/>
    </xf>
    <xf numFmtId="0" fontId="29" fillId="0" borderId="12" xfId="3" applyFont="1" applyBorder="1" applyAlignment="1">
      <alignment horizontal="left" vertical="center" indent="1"/>
    </xf>
    <xf numFmtId="167" fontId="29" fillId="0" borderId="13" xfId="3" applyNumberFormat="1" applyFont="1" applyBorder="1" applyAlignment="1">
      <alignment vertical="center"/>
    </xf>
    <xf numFmtId="167" fontId="29" fillId="0" borderId="14" xfId="3" applyNumberFormat="1" applyFont="1" applyBorder="1" applyAlignment="1">
      <alignment vertical="center"/>
    </xf>
    <xf numFmtId="167" fontId="29" fillId="0" borderId="15" xfId="3" applyNumberFormat="1" applyFont="1" applyBorder="1" applyAlignment="1">
      <alignment vertical="center"/>
    </xf>
    <xf numFmtId="167" fontId="29" fillId="0" borderId="16" xfId="3" applyNumberFormat="1" applyFont="1" applyBorder="1" applyAlignment="1">
      <alignment vertical="center"/>
    </xf>
    <xf numFmtId="167" fontId="29" fillId="0" borderId="12" xfId="3" applyNumberFormat="1" applyFont="1" applyBorder="1" applyAlignment="1">
      <alignment vertical="center"/>
    </xf>
    <xf numFmtId="0" fontId="28" fillId="0" borderId="12" xfId="3" applyFont="1" applyBorder="1" applyAlignment="1">
      <alignment horizontal="left" vertical="center" indent="2"/>
    </xf>
    <xf numFmtId="167" fontId="28" fillId="0" borderId="13" xfId="3" applyNumberFormat="1" applyFont="1" applyBorder="1" applyAlignment="1">
      <alignment vertical="center"/>
    </xf>
    <xf numFmtId="167" fontId="28" fillId="0" borderId="14" xfId="3" applyNumberFormat="1" applyFont="1" applyBorder="1" applyAlignment="1">
      <alignment vertical="center"/>
    </xf>
    <xf numFmtId="167" fontId="28" fillId="0" borderId="15" xfId="3" applyNumberFormat="1" applyFont="1" applyBorder="1" applyAlignment="1">
      <alignment vertical="center"/>
    </xf>
    <xf numFmtId="167" fontId="28" fillId="0" borderId="16" xfId="3" applyNumberFormat="1" applyFont="1" applyBorder="1" applyAlignment="1">
      <alignment vertical="center"/>
    </xf>
    <xf numFmtId="167" fontId="28" fillId="0" borderId="12" xfId="3" applyNumberFormat="1" applyFont="1" applyBorder="1" applyAlignment="1">
      <alignment vertical="center"/>
    </xf>
    <xf numFmtId="0" fontId="29" fillId="0" borderId="12" xfId="3" applyFont="1" applyBorder="1" applyAlignment="1">
      <alignment vertical="center"/>
    </xf>
    <xf numFmtId="0" fontId="29" fillId="0" borderId="17" xfId="3" applyFont="1" applyBorder="1" applyAlignment="1">
      <alignment horizontal="left" vertical="center" indent="1"/>
    </xf>
    <xf numFmtId="167" fontId="29" fillId="0" borderId="18" xfId="3" applyNumberFormat="1" applyFont="1" applyBorder="1" applyAlignment="1">
      <alignment vertical="center"/>
    </xf>
    <xf numFmtId="167" fontId="29" fillId="0" borderId="19" xfId="3" applyNumberFormat="1" applyFont="1" applyBorder="1" applyAlignment="1">
      <alignment vertical="center"/>
    </xf>
    <xf numFmtId="167" fontId="29" fillId="0" borderId="20" xfId="3" applyNumberFormat="1" applyFont="1" applyBorder="1" applyAlignment="1">
      <alignment vertical="center"/>
    </xf>
    <xf numFmtId="167" fontId="29" fillId="0" borderId="21" xfId="3" applyNumberFormat="1" applyFont="1" applyBorder="1" applyAlignment="1">
      <alignment vertical="center"/>
    </xf>
    <xf numFmtId="167" fontId="29" fillId="0" borderId="17" xfId="3" applyNumberFormat="1" applyFont="1" applyBorder="1" applyAlignment="1">
      <alignment vertical="center"/>
    </xf>
    <xf numFmtId="0" fontId="29" fillId="0" borderId="4" xfId="3" applyFont="1" applyBorder="1" applyAlignment="1">
      <alignment vertical="center"/>
    </xf>
    <xf numFmtId="167" fontId="29" fillId="0" borderId="5" xfId="3" applyNumberFormat="1" applyFont="1" applyBorder="1" applyAlignment="1">
      <alignment vertical="center"/>
    </xf>
    <xf numFmtId="167" fontId="29" fillId="0" borderId="6" xfId="3" applyNumberFormat="1" applyFont="1" applyBorder="1" applyAlignment="1">
      <alignment vertical="center"/>
    </xf>
    <xf numFmtId="167" fontId="29" fillId="0" borderId="22" xfId="3" applyNumberFormat="1" applyFont="1" applyBorder="1" applyAlignment="1">
      <alignment vertical="center"/>
    </xf>
    <xf numFmtId="167" fontId="29" fillId="0" borderId="7" xfId="3" applyNumberFormat="1" applyFont="1" applyBorder="1" applyAlignment="1">
      <alignment vertical="center"/>
    </xf>
    <xf numFmtId="167" fontId="29" fillId="0" borderId="4" xfId="3" applyNumberFormat="1" applyFont="1" applyBorder="1" applyAlignment="1">
      <alignment vertical="center"/>
    </xf>
    <xf numFmtId="167" fontId="28" fillId="0" borderId="22" xfId="3" applyNumberFormat="1" applyFont="1" applyBorder="1" applyAlignment="1">
      <alignment vertical="center"/>
    </xf>
    <xf numFmtId="167" fontId="28" fillId="0" borderId="5" xfId="3" applyNumberFormat="1" applyFont="1" applyBorder="1" applyAlignment="1">
      <alignment vertical="center"/>
    </xf>
    <xf numFmtId="167" fontId="28" fillId="0" borderId="6" xfId="3" applyNumberFormat="1" applyFont="1" applyBorder="1" applyAlignment="1">
      <alignment vertical="center"/>
    </xf>
    <xf numFmtId="167" fontId="28" fillId="0" borderId="7" xfId="3" applyNumberFormat="1" applyFont="1" applyBorder="1" applyAlignment="1">
      <alignment vertical="center"/>
    </xf>
    <xf numFmtId="167" fontId="28" fillId="0" borderId="4" xfId="3" applyNumberFormat="1" applyFont="1" applyBorder="1" applyAlignment="1">
      <alignment vertical="center"/>
    </xf>
    <xf numFmtId="167" fontId="28" fillId="0" borderId="9" xfId="3" applyNumberFormat="1" applyFont="1" applyBorder="1" applyAlignment="1">
      <alignment vertical="center"/>
    </xf>
    <xf numFmtId="167" fontId="28" fillId="0" borderId="10" xfId="3" applyNumberFormat="1" applyFont="1" applyBorder="1" applyAlignment="1">
      <alignment vertical="center"/>
    </xf>
    <xf numFmtId="167" fontId="28" fillId="0" borderId="23" xfId="3" applyNumberFormat="1" applyFont="1" applyBorder="1" applyAlignment="1">
      <alignment vertical="center"/>
    </xf>
    <xf numFmtId="167" fontId="28" fillId="0" borderId="11" xfId="3" applyNumberFormat="1" applyFont="1" applyBorder="1" applyAlignment="1">
      <alignment vertical="center"/>
    </xf>
    <xf numFmtId="167" fontId="28" fillId="0" borderId="8" xfId="3" applyNumberFormat="1" applyFont="1" applyBorder="1" applyAlignment="1">
      <alignment vertical="center"/>
    </xf>
    <xf numFmtId="0" fontId="32" fillId="0" borderId="24" xfId="3" applyFont="1" applyBorder="1" applyAlignment="1">
      <alignment vertical="center"/>
    </xf>
    <xf numFmtId="164" fontId="33" fillId="0" borderId="24" xfId="3" applyNumberFormat="1" applyFont="1" applyBorder="1" applyAlignment="1">
      <alignment vertical="center"/>
    </xf>
    <xf numFmtId="0" fontId="18" fillId="0" borderId="0" xfId="3" applyFont="1" applyAlignment="1">
      <alignment horizontal="left"/>
    </xf>
    <xf numFmtId="0" fontId="37" fillId="3" borderId="27" xfId="3" applyFont="1" applyFill="1" applyBorder="1" applyAlignment="1">
      <alignment vertical="top"/>
    </xf>
    <xf numFmtId="0" fontId="37" fillId="3" borderId="31" xfId="3" applyFont="1" applyFill="1" applyBorder="1" applyAlignment="1">
      <alignment horizontal="center" vertical="top"/>
    </xf>
    <xf numFmtId="49" fontId="37" fillId="3" borderId="32" xfId="4" applyNumberFormat="1" applyFont="1" applyFill="1" applyBorder="1" applyAlignment="1">
      <alignment vertical="top" wrapText="1"/>
    </xf>
    <xf numFmtId="0" fontId="37" fillId="3" borderId="33" xfId="3" applyFont="1" applyFill="1" applyBorder="1" applyAlignment="1">
      <alignment horizontal="center" vertical="top" wrapText="1"/>
    </xf>
    <xf numFmtId="0" fontId="37" fillId="3" borderId="34" xfId="3" applyFont="1" applyFill="1" applyBorder="1" applyAlignment="1">
      <alignment horizontal="center" vertical="top" wrapText="1"/>
    </xf>
    <xf numFmtId="0" fontId="37" fillId="3" borderId="33" xfId="3" applyFont="1" applyFill="1" applyBorder="1" applyAlignment="1">
      <alignment horizontal="center" vertical="top"/>
    </xf>
    <xf numFmtId="0" fontId="37" fillId="3" borderId="35" xfId="3" applyFont="1" applyFill="1" applyBorder="1" applyAlignment="1">
      <alignment horizontal="center" vertical="top" wrapText="1"/>
    </xf>
    <xf numFmtId="0" fontId="34" fillId="3" borderId="36" xfId="3" applyFont="1" applyFill="1" applyBorder="1" applyAlignment="1">
      <alignment vertical="center"/>
    </xf>
    <xf numFmtId="0" fontId="34" fillId="3" borderId="37" xfId="3" applyFont="1" applyFill="1" applyBorder="1" applyAlignment="1">
      <alignment horizontal="center" vertical="center"/>
    </xf>
    <xf numFmtId="49" fontId="34" fillId="3" borderId="38" xfId="4" applyNumberFormat="1" applyFont="1" applyFill="1" applyBorder="1" applyAlignment="1">
      <alignment vertical="center" wrapText="1"/>
    </xf>
    <xf numFmtId="0" fontId="34" fillId="3" borderId="39" xfId="3" applyFont="1" applyFill="1" applyBorder="1" applyAlignment="1">
      <alignment horizontal="right" vertical="center"/>
    </xf>
    <xf numFmtId="0" fontId="34" fillId="3" borderId="40" xfId="3" applyFont="1" applyFill="1" applyBorder="1" applyAlignment="1">
      <alignment horizontal="right" vertical="center"/>
    </xf>
    <xf numFmtId="0" fontId="34" fillId="3" borderId="41" xfId="3" applyFont="1" applyFill="1" applyBorder="1" applyAlignment="1">
      <alignment horizontal="right" vertical="center"/>
    </xf>
    <xf numFmtId="0" fontId="34" fillId="3" borderId="42" xfId="3" applyFont="1" applyFill="1" applyBorder="1" applyAlignment="1">
      <alignment vertical="center"/>
    </xf>
    <xf numFmtId="0" fontId="34" fillId="3" borderId="43" xfId="3" applyFont="1" applyFill="1" applyBorder="1" applyAlignment="1">
      <alignment horizontal="center" vertical="center"/>
    </xf>
    <xf numFmtId="49" fontId="34" fillId="3" borderId="44" xfId="4" applyNumberFormat="1" applyFont="1" applyFill="1" applyBorder="1" applyAlignment="1">
      <alignment vertical="center" wrapText="1"/>
    </xf>
    <xf numFmtId="0" fontId="34" fillId="3" borderId="45" xfId="3" applyFont="1" applyFill="1" applyBorder="1" applyAlignment="1">
      <alignment horizontal="right" vertical="center"/>
    </xf>
    <xf numFmtId="0" fontId="34" fillId="3" borderId="46" xfId="3" applyFont="1" applyFill="1" applyBorder="1" applyAlignment="1">
      <alignment horizontal="right" vertical="center"/>
    </xf>
    <xf numFmtId="0" fontId="34" fillId="3" borderId="47" xfId="3" applyFont="1" applyFill="1" applyBorder="1" applyAlignment="1">
      <alignment horizontal="right" vertical="center"/>
    </xf>
    <xf numFmtId="0" fontId="34" fillId="3" borderId="48" xfId="3" applyFont="1" applyFill="1" applyBorder="1" applyAlignment="1">
      <alignment vertical="center"/>
    </xf>
    <xf numFmtId="0" fontId="34" fillId="3" borderId="49" xfId="3" applyFont="1" applyFill="1" applyBorder="1" applyAlignment="1">
      <alignment horizontal="center" vertical="center"/>
    </xf>
    <xf numFmtId="49" fontId="34" fillId="3" borderId="50" xfId="4" applyNumberFormat="1" applyFont="1" applyFill="1" applyBorder="1" applyAlignment="1">
      <alignment vertical="center" wrapText="1"/>
    </xf>
    <xf numFmtId="0" fontId="34" fillId="3" borderId="51" xfId="3" applyFont="1" applyFill="1" applyBorder="1" applyAlignment="1">
      <alignment horizontal="right" vertical="center" wrapText="1"/>
    </xf>
    <xf numFmtId="0" fontId="34" fillId="3" borderId="52" xfId="3" applyFont="1" applyFill="1" applyBorder="1" applyAlignment="1">
      <alignment horizontal="right" vertical="center" wrapText="1"/>
    </xf>
    <xf numFmtId="0" fontId="34" fillId="3" borderId="53" xfId="3" applyFont="1" applyFill="1" applyBorder="1" applyAlignment="1">
      <alignment horizontal="right" vertical="center" wrapText="1"/>
    </xf>
    <xf numFmtId="0" fontId="34" fillId="3" borderId="56" xfId="3" applyFont="1" applyFill="1" applyBorder="1" applyAlignment="1">
      <alignment vertical="center"/>
    </xf>
    <xf numFmtId="0" fontId="34" fillId="3" borderId="51" xfId="3" applyFont="1" applyFill="1" applyBorder="1" applyAlignment="1">
      <alignment horizontal="right" vertical="center"/>
    </xf>
    <xf numFmtId="0" fontId="34" fillId="3" borderId="52" xfId="3" applyFont="1" applyFill="1" applyBorder="1" applyAlignment="1">
      <alignment horizontal="right" vertical="center"/>
    </xf>
    <xf numFmtId="0" fontId="34" fillId="3" borderId="53" xfId="3" applyFont="1" applyFill="1" applyBorder="1" applyAlignment="1">
      <alignment horizontal="right" vertical="center"/>
    </xf>
    <xf numFmtId="16" fontId="34" fillId="3" borderId="40" xfId="3" quotePrefix="1" applyNumberFormat="1" applyFont="1" applyFill="1" applyBorder="1" applyAlignment="1">
      <alignment horizontal="right" vertical="center"/>
    </xf>
    <xf numFmtId="0" fontId="34" fillId="3" borderId="55" xfId="3" applyFont="1" applyFill="1" applyBorder="1" applyAlignment="1">
      <alignment vertical="center" wrapText="1"/>
    </xf>
    <xf numFmtId="0" fontId="34" fillId="3" borderId="46" xfId="3" applyFont="1" applyFill="1" applyBorder="1" applyAlignment="1">
      <alignment horizontal="right" vertical="center" wrapText="1"/>
    </xf>
    <xf numFmtId="0" fontId="34" fillId="3" borderId="56" xfId="3" applyFont="1" applyFill="1" applyBorder="1" applyAlignment="1">
      <alignment vertical="center" wrapText="1"/>
    </xf>
    <xf numFmtId="0" fontId="34" fillId="3" borderId="54" xfId="3" applyFont="1" applyFill="1" applyBorder="1" applyAlignment="1">
      <alignment vertical="center"/>
    </xf>
    <xf numFmtId="0" fontId="34" fillId="3" borderId="54" xfId="3" applyFont="1" applyFill="1" applyBorder="1" applyAlignment="1">
      <alignment vertical="center" wrapText="1"/>
    </xf>
    <xf numFmtId="0" fontId="24" fillId="4" borderId="59" xfId="3" applyFont="1" applyFill="1" applyBorder="1" applyAlignment="1">
      <alignment vertical="center" wrapText="1"/>
    </xf>
    <xf numFmtId="0" fontId="15" fillId="0" borderId="59" xfId="3" applyFont="1" applyBorder="1" applyAlignment="1">
      <alignment horizontal="left" vertical="center" wrapText="1"/>
    </xf>
    <xf numFmtId="0" fontId="24" fillId="0" borderId="60" xfId="3" applyFont="1" applyBorder="1" applyAlignment="1">
      <alignment horizontal="right" vertical="center"/>
    </xf>
    <xf numFmtId="0" fontId="25" fillId="0" borderId="61" xfId="3" applyFont="1" applyBorder="1" applyAlignment="1">
      <alignment horizontal="right" vertical="center"/>
    </xf>
    <xf numFmtId="0" fontId="25" fillId="0" borderId="62" xfId="3" applyFont="1" applyBorder="1" applyAlignment="1">
      <alignment horizontal="right" vertical="center"/>
    </xf>
    <xf numFmtId="0" fontId="25" fillId="0" borderId="60" xfId="3" applyFont="1" applyBorder="1" applyAlignment="1">
      <alignment horizontal="right" vertical="center"/>
    </xf>
    <xf numFmtId="168" fontId="25" fillId="0" borderId="62" xfId="3" applyNumberFormat="1" applyFont="1" applyBorder="1" applyAlignment="1">
      <alignment vertical="center"/>
    </xf>
    <xf numFmtId="168" fontId="25" fillId="0" borderId="61" xfId="3" applyNumberFormat="1" applyFont="1" applyBorder="1" applyAlignment="1">
      <alignment vertical="center"/>
    </xf>
    <xf numFmtId="168" fontId="25" fillId="0" borderId="60" xfId="3" applyNumberFormat="1" applyFont="1" applyBorder="1" applyAlignment="1">
      <alignment vertical="center"/>
    </xf>
    <xf numFmtId="0" fontId="24" fillId="0" borderId="63" xfId="3" applyFont="1" applyBorder="1" applyAlignment="1">
      <alignment horizontal="left" vertical="center" wrapText="1" indent="1"/>
    </xf>
    <xf numFmtId="168" fontId="24" fillId="0" borderId="64" xfId="3" applyNumberFormat="1" applyFont="1" applyBorder="1" applyAlignment="1">
      <alignment vertical="center"/>
    </xf>
    <xf numFmtId="168" fontId="25" fillId="0" borderId="65" xfId="3" applyNumberFormat="1" applyFont="1" applyBorder="1" applyAlignment="1">
      <alignment vertical="center"/>
    </xf>
    <xf numFmtId="168" fontId="24" fillId="0" borderId="66" xfId="3" applyNumberFormat="1" applyFont="1" applyBorder="1" applyAlignment="1">
      <alignment vertical="center"/>
    </xf>
    <xf numFmtId="168" fontId="24" fillId="0" borderId="65" xfId="3" applyNumberFormat="1" applyFont="1" applyBorder="1" applyAlignment="1">
      <alignment vertical="center"/>
    </xf>
    <xf numFmtId="168" fontId="24" fillId="0" borderId="66" xfId="3" applyNumberFormat="1" applyFont="1" applyBorder="1" applyAlignment="1">
      <alignment horizontal="right" vertical="center"/>
    </xf>
    <xf numFmtId="168" fontId="24" fillId="0" borderId="65" xfId="3" applyNumberFormat="1" applyFont="1" applyBorder="1" applyAlignment="1">
      <alignment horizontal="right" vertical="center"/>
    </xf>
    <xf numFmtId="0" fontId="25" fillId="0" borderId="67" xfId="3" applyFont="1" applyBorder="1" applyAlignment="1">
      <alignment horizontal="left" vertical="center" indent="2"/>
    </xf>
    <xf numFmtId="167" fontId="24" fillId="0" borderId="68" xfId="3" applyNumberFormat="1" applyFont="1" applyBorder="1" applyAlignment="1">
      <alignment horizontal="right" vertical="center"/>
    </xf>
    <xf numFmtId="167" fontId="25" fillId="0" borderId="69" xfId="3" applyNumberFormat="1" applyFont="1" applyBorder="1" applyAlignment="1">
      <alignment horizontal="right" vertical="center"/>
    </xf>
    <xf numFmtId="167" fontId="25" fillId="0" borderId="70" xfId="3" applyNumberFormat="1" applyFont="1" applyBorder="1" applyAlignment="1">
      <alignment vertical="center"/>
    </xf>
    <xf numFmtId="167" fontId="25" fillId="0" borderId="68" xfId="3" applyNumberFormat="1" applyFont="1" applyBorder="1" applyAlignment="1">
      <alignment vertical="center"/>
    </xf>
    <xf numFmtId="167" fontId="25" fillId="0" borderId="69" xfId="3" applyNumberFormat="1" applyFont="1" applyBorder="1" applyAlignment="1">
      <alignment vertical="center"/>
    </xf>
    <xf numFmtId="167" fontId="25" fillId="0" borderId="70" xfId="3" applyNumberFormat="1" applyFont="1" applyBorder="1" applyAlignment="1">
      <alignment horizontal="right" vertical="center"/>
    </xf>
    <xf numFmtId="169" fontId="24" fillId="0" borderId="68" xfId="3" applyNumberFormat="1" applyFont="1" applyBorder="1" applyAlignment="1">
      <alignment horizontal="right" vertical="center"/>
    </xf>
    <xf numFmtId="169" fontId="25" fillId="0" borderId="69" xfId="3" applyNumberFormat="1" applyFont="1" applyBorder="1" applyAlignment="1">
      <alignment horizontal="right" vertical="center"/>
    </xf>
    <xf numFmtId="169" fontId="25" fillId="0" borderId="70" xfId="3" applyNumberFormat="1" applyFont="1" applyBorder="1" applyAlignment="1">
      <alignment vertical="center"/>
    </xf>
    <xf numFmtId="169" fontId="25" fillId="0" borderId="68" xfId="3" applyNumberFormat="1" applyFont="1" applyBorder="1" applyAlignment="1">
      <alignment vertical="center"/>
    </xf>
    <xf numFmtId="169" fontId="25" fillId="0" borderId="69" xfId="3" applyNumberFormat="1" applyFont="1" applyBorder="1" applyAlignment="1">
      <alignment vertical="center"/>
    </xf>
    <xf numFmtId="169" fontId="25" fillId="0" borderId="70" xfId="3" applyNumberFormat="1" applyFont="1" applyBorder="1" applyAlignment="1">
      <alignment horizontal="right" vertical="center"/>
    </xf>
    <xf numFmtId="170" fontId="24" fillId="0" borderId="68" xfId="3" applyNumberFormat="1" applyFont="1" applyBorder="1" applyAlignment="1">
      <alignment horizontal="right" vertical="center"/>
    </xf>
    <xf numFmtId="170" fontId="25" fillId="0" borderId="69" xfId="3" applyNumberFormat="1" applyFont="1" applyBorder="1" applyAlignment="1">
      <alignment horizontal="right" vertical="center"/>
    </xf>
    <xf numFmtId="170" fontId="25" fillId="0" borderId="70" xfId="3" applyNumberFormat="1" applyFont="1" applyBorder="1" applyAlignment="1">
      <alignment vertical="center"/>
    </xf>
    <xf numFmtId="170" fontId="25" fillId="0" borderId="68" xfId="3" applyNumberFormat="1" applyFont="1" applyBorder="1" applyAlignment="1">
      <alignment vertical="center"/>
    </xf>
    <xf numFmtId="170" fontId="25" fillId="0" borderId="69" xfId="3" applyNumberFormat="1" applyFont="1" applyBorder="1" applyAlignment="1">
      <alignment vertical="center"/>
    </xf>
    <xf numFmtId="170" fontId="25" fillId="0" borderId="70" xfId="3" applyNumberFormat="1" applyFont="1" applyBorder="1" applyAlignment="1">
      <alignment horizontal="right" vertical="center"/>
    </xf>
    <xf numFmtId="0" fontId="24" fillId="0" borderId="67" xfId="3" applyFont="1" applyBorder="1" applyAlignment="1">
      <alignment horizontal="left" vertical="center" indent="1"/>
    </xf>
    <xf numFmtId="164" fontId="24" fillId="0" borderId="68" xfId="3" applyNumberFormat="1" applyFont="1" applyBorder="1" applyAlignment="1">
      <alignment horizontal="right" vertical="center"/>
    </xf>
    <xf numFmtId="164" fontId="25" fillId="0" borderId="69" xfId="3" applyNumberFormat="1" applyFont="1" applyBorder="1" applyAlignment="1">
      <alignment horizontal="right" vertical="center"/>
    </xf>
    <xf numFmtId="164" fontId="25" fillId="0" borderId="70" xfId="3" applyNumberFormat="1" applyFont="1" applyBorder="1" applyAlignment="1">
      <alignment vertical="center"/>
    </xf>
    <xf numFmtId="164" fontId="25" fillId="0" borderId="68" xfId="3" applyNumberFormat="1" applyFont="1" applyBorder="1" applyAlignment="1">
      <alignment vertical="center"/>
    </xf>
    <xf numFmtId="164" fontId="25" fillId="0" borderId="69" xfId="3" applyNumberFormat="1" applyFont="1" applyBorder="1" applyAlignment="1">
      <alignment vertical="center"/>
    </xf>
    <xf numFmtId="164" fontId="25" fillId="0" borderId="70" xfId="3" applyNumberFormat="1" applyFont="1" applyBorder="1" applyAlignment="1">
      <alignment horizontal="right" vertical="center"/>
    </xf>
    <xf numFmtId="0" fontId="24" fillId="0" borderId="62" xfId="3" applyFont="1" applyBorder="1" applyAlignment="1">
      <alignment horizontal="right" vertical="center"/>
    </xf>
    <xf numFmtId="0" fontId="24" fillId="0" borderId="61" xfId="3" applyFont="1" applyBorder="1" applyAlignment="1">
      <alignment horizontal="right" vertical="center"/>
    </xf>
    <xf numFmtId="168" fontId="24" fillId="0" borderId="62" xfId="3" applyNumberFormat="1" applyFont="1" applyBorder="1" applyAlignment="1">
      <alignment vertical="center"/>
    </xf>
    <xf numFmtId="168" fontId="24" fillId="0" borderId="61" xfId="3" applyNumberFormat="1" applyFont="1" applyBorder="1" applyAlignment="1">
      <alignment vertical="center"/>
    </xf>
    <xf numFmtId="168" fontId="24" fillId="0" borderId="60" xfId="3" applyNumberFormat="1" applyFont="1" applyBorder="1" applyAlignment="1">
      <alignment vertical="center"/>
    </xf>
    <xf numFmtId="0" fontId="25" fillId="0" borderId="63" xfId="3" applyFont="1" applyBorder="1" applyAlignment="1">
      <alignment horizontal="left" vertical="center" indent="1"/>
    </xf>
    <xf numFmtId="170" fontId="24" fillId="0" borderId="64" xfId="3" applyNumberFormat="1" applyFont="1" applyBorder="1" applyAlignment="1">
      <alignment horizontal="right" vertical="center"/>
    </xf>
    <xf numFmtId="170" fontId="25" fillId="0" borderId="65" xfId="3" applyNumberFormat="1" applyFont="1" applyBorder="1" applyAlignment="1">
      <alignment horizontal="right" vertical="center"/>
    </xf>
    <xf numFmtId="170" fontId="25" fillId="0" borderId="66" xfId="3" applyNumberFormat="1" applyFont="1" applyBorder="1" applyAlignment="1">
      <alignment vertical="center"/>
    </xf>
    <xf numFmtId="170" fontId="25" fillId="0" borderId="64" xfId="3" applyNumberFormat="1" applyFont="1" applyBorder="1" applyAlignment="1">
      <alignment vertical="center"/>
    </xf>
    <xf numFmtId="170" fontId="25" fillId="0" borderId="65" xfId="3" applyNumberFormat="1" applyFont="1" applyBorder="1" applyAlignment="1">
      <alignment vertical="center"/>
    </xf>
    <xf numFmtId="171" fontId="25" fillId="4" borderId="71" xfId="3" applyNumberFormat="1" applyFont="1" applyFill="1" applyBorder="1" applyAlignment="1">
      <alignment vertical="center"/>
    </xf>
    <xf numFmtId="171" fontId="25" fillId="4" borderId="72" xfId="3" applyNumberFormat="1" applyFont="1" applyFill="1" applyBorder="1" applyAlignment="1">
      <alignment vertical="center"/>
    </xf>
    <xf numFmtId="171" fontId="25" fillId="4" borderId="73" xfId="3" applyNumberFormat="1" applyFont="1" applyFill="1" applyBorder="1" applyAlignment="1">
      <alignment vertical="center"/>
    </xf>
    <xf numFmtId="0" fontId="25" fillId="0" borderId="67" xfId="3" applyFont="1" applyBorder="1" applyAlignment="1">
      <alignment horizontal="left" vertical="center" indent="1"/>
    </xf>
    <xf numFmtId="171" fontId="25" fillId="4" borderId="74" xfId="3" applyNumberFormat="1" applyFont="1" applyFill="1" applyBorder="1" applyAlignment="1">
      <alignment vertical="center"/>
    </xf>
    <xf numFmtId="171" fontId="25" fillId="4" borderId="75" xfId="3" applyNumberFormat="1" applyFont="1" applyFill="1" applyBorder="1" applyAlignment="1">
      <alignment vertical="center"/>
    </xf>
    <xf numFmtId="171" fontId="25" fillId="4" borderId="0" xfId="3" applyNumberFormat="1" applyFont="1" applyFill="1" applyAlignment="1">
      <alignment vertical="center"/>
    </xf>
    <xf numFmtId="0" fontId="25" fillId="0" borderId="76" xfId="3" applyFont="1" applyBorder="1" applyAlignment="1">
      <alignment horizontal="left" vertical="center" indent="1"/>
    </xf>
    <xf numFmtId="170" fontId="24" fillId="0" borderId="77" xfId="3" applyNumberFormat="1" applyFont="1" applyBorder="1" applyAlignment="1">
      <alignment horizontal="right" vertical="center"/>
    </xf>
    <xf numFmtId="170" fontId="25" fillId="0" borderId="78" xfId="3" applyNumberFormat="1" applyFont="1" applyBorder="1" applyAlignment="1">
      <alignment horizontal="right" vertical="center"/>
    </xf>
    <xf numFmtId="170" fontId="25" fillId="0" borderId="79" xfId="3" applyNumberFormat="1" applyFont="1" applyBorder="1" applyAlignment="1">
      <alignment vertical="center"/>
    </xf>
    <xf numFmtId="170" fontId="25" fillId="0" borderId="77" xfId="3" applyNumberFormat="1" applyFont="1" applyBorder="1" applyAlignment="1">
      <alignment vertical="center"/>
    </xf>
    <xf numFmtId="170" fontId="25" fillId="0" borderId="78" xfId="3" applyNumberFormat="1" applyFont="1" applyBorder="1" applyAlignment="1">
      <alignment vertical="center"/>
    </xf>
    <xf numFmtId="171" fontId="25" fillId="4" borderId="80" xfId="3" applyNumberFormat="1" applyFont="1" applyFill="1" applyBorder="1" applyAlignment="1">
      <alignment vertical="center"/>
    </xf>
    <xf numFmtId="171" fontId="25" fillId="4" borderId="81" xfId="3" applyNumberFormat="1" applyFont="1" applyFill="1" applyBorder="1" applyAlignment="1">
      <alignment vertical="center"/>
    </xf>
    <xf numFmtId="171" fontId="25" fillId="4" borderId="82" xfId="3" applyNumberFormat="1" applyFont="1" applyFill="1" applyBorder="1" applyAlignment="1">
      <alignment vertical="center"/>
    </xf>
    <xf numFmtId="0" fontId="24" fillId="0" borderId="83" xfId="3" applyFont="1" applyBorder="1" applyAlignment="1">
      <alignment horizontal="right" vertical="center"/>
    </xf>
    <xf numFmtId="167" fontId="24" fillId="0" borderId="64" xfId="3" applyNumberFormat="1" applyFont="1" applyBorder="1" applyAlignment="1">
      <alignment horizontal="right" vertical="center"/>
    </xf>
    <xf numFmtId="167" fontId="25" fillId="0" borderId="65" xfId="3" applyNumberFormat="1" applyFont="1" applyBorder="1" applyAlignment="1">
      <alignment horizontal="right" vertical="center"/>
    </xf>
    <xf numFmtId="167" fontId="25" fillId="0" borderId="66" xfId="3" applyNumberFormat="1" applyFont="1" applyBorder="1" applyAlignment="1">
      <alignment vertical="center"/>
    </xf>
    <xf numFmtId="167" fontId="25" fillId="0" borderId="64" xfId="3" applyNumberFormat="1" applyFont="1" applyBorder="1" applyAlignment="1">
      <alignment vertical="center"/>
    </xf>
    <xf numFmtId="167" fontId="25" fillId="0" borderId="65" xfId="3" applyNumberFormat="1" applyFont="1" applyBorder="1" applyAlignment="1">
      <alignment vertical="center"/>
    </xf>
    <xf numFmtId="164" fontId="25" fillId="4" borderId="84" xfId="3" applyNumberFormat="1" applyFont="1" applyFill="1" applyBorder="1" applyAlignment="1">
      <alignment vertical="center"/>
    </xf>
    <xf numFmtId="164" fontId="25" fillId="4" borderId="85" xfId="3" applyNumberFormat="1" applyFont="1" applyFill="1" applyBorder="1" applyAlignment="1">
      <alignment vertical="center"/>
    </xf>
    <xf numFmtId="164" fontId="25" fillId="4" borderId="73" xfId="3" applyNumberFormat="1" applyFont="1" applyFill="1" applyBorder="1" applyAlignment="1">
      <alignment vertical="center"/>
    </xf>
    <xf numFmtId="169" fontId="25" fillId="0" borderId="69" xfId="4" applyNumberFormat="1" applyFont="1" applyFill="1" applyBorder="1" applyAlignment="1">
      <alignment vertical="center"/>
    </xf>
    <xf numFmtId="169" fontId="25" fillId="0" borderId="70" xfId="4" applyNumberFormat="1" applyFont="1" applyFill="1" applyBorder="1" applyAlignment="1">
      <alignment vertical="center"/>
    </xf>
    <xf numFmtId="172" fontId="25" fillId="4" borderId="74" xfId="3" applyNumberFormat="1" applyFont="1" applyFill="1" applyBorder="1" applyAlignment="1">
      <alignment vertical="center"/>
    </xf>
    <xf numFmtId="172" fontId="25" fillId="4" borderId="75" xfId="3" applyNumberFormat="1" applyFont="1" applyFill="1" applyBorder="1" applyAlignment="1">
      <alignment vertical="center"/>
    </xf>
    <xf numFmtId="172" fontId="25" fillId="4" borderId="0" xfId="3" applyNumberFormat="1" applyFont="1" applyFill="1" applyAlignment="1">
      <alignment vertical="center"/>
    </xf>
    <xf numFmtId="164" fontId="25" fillId="4" borderId="74" xfId="3" applyNumberFormat="1" applyFont="1" applyFill="1" applyBorder="1" applyAlignment="1">
      <alignment vertical="center"/>
    </xf>
    <xf numFmtId="164" fontId="25" fillId="4" borderId="75" xfId="3" applyNumberFormat="1" applyFont="1" applyFill="1" applyBorder="1" applyAlignment="1">
      <alignment vertical="center"/>
    </xf>
    <xf numFmtId="164" fontId="25" fillId="4" borderId="0" xfId="3" applyNumberFormat="1" applyFont="1" applyFill="1" applyAlignment="1">
      <alignment vertical="center"/>
    </xf>
    <xf numFmtId="164" fontId="25" fillId="4" borderId="86" xfId="3" applyNumberFormat="1" applyFont="1" applyFill="1" applyBorder="1" applyAlignment="1">
      <alignment vertical="center"/>
    </xf>
    <xf numFmtId="164" fontId="25" fillId="4" borderId="87" xfId="3" applyNumberFormat="1" applyFont="1" applyFill="1" applyBorder="1" applyAlignment="1">
      <alignment vertical="center"/>
    </xf>
    <xf numFmtId="164" fontId="25" fillId="4" borderId="88" xfId="3" applyNumberFormat="1" applyFont="1" applyFill="1" applyBorder="1" applyAlignment="1">
      <alignment vertical="center"/>
    </xf>
    <xf numFmtId="169" fontId="25" fillId="0" borderId="89" xfId="3" applyNumberFormat="1" applyFont="1" applyBorder="1" applyAlignment="1">
      <alignment vertical="center"/>
    </xf>
    <xf numFmtId="169" fontId="25" fillId="0" borderId="90" xfId="3" applyNumberFormat="1" applyFont="1" applyBorder="1" applyAlignment="1">
      <alignment horizontal="right" vertical="center"/>
    </xf>
    <xf numFmtId="169" fontId="25" fillId="0" borderId="91" xfId="3" applyNumberFormat="1" applyFont="1" applyBorder="1" applyAlignment="1">
      <alignment horizontal="right" vertical="center"/>
    </xf>
    <xf numFmtId="167" fontId="25" fillId="0" borderId="68" xfId="3" applyNumberFormat="1" applyFont="1" applyBorder="1" applyAlignment="1">
      <alignment horizontal="right" vertical="center"/>
    </xf>
    <xf numFmtId="169" fontId="25" fillId="0" borderId="68" xfId="3" applyNumberFormat="1" applyFont="1" applyBorder="1" applyAlignment="1">
      <alignment horizontal="right" vertical="center"/>
    </xf>
    <xf numFmtId="171" fontId="25" fillId="4" borderId="92" xfId="3" applyNumberFormat="1" applyFont="1" applyFill="1" applyBorder="1" applyAlignment="1">
      <alignment vertical="center"/>
    </xf>
    <xf numFmtId="171" fontId="25" fillId="4" borderId="93" xfId="3" applyNumberFormat="1" applyFont="1" applyFill="1" applyBorder="1" applyAlignment="1">
      <alignment vertical="center"/>
    </xf>
    <xf numFmtId="171" fontId="25" fillId="4" borderId="94" xfId="3" applyNumberFormat="1" applyFont="1" applyFill="1" applyBorder="1" applyAlignment="1">
      <alignment vertical="center"/>
    </xf>
    <xf numFmtId="173" fontId="25" fillId="4" borderId="94" xfId="3" applyNumberFormat="1" applyFont="1" applyFill="1" applyBorder="1" applyAlignment="1">
      <alignment vertical="center"/>
    </xf>
    <xf numFmtId="173" fontId="25" fillId="4" borderId="75" xfId="3" applyNumberFormat="1" applyFont="1" applyFill="1" applyBorder="1" applyAlignment="1">
      <alignment vertical="center"/>
    </xf>
    <xf numFmtId="173" fontId="25" fillId="4" borderId="0" xfId="3" applyNumberFormat="1" applyFont="1" applyFill="1" applyAlignment="1">
      <alignment vertical="center"/>
    </xf>
    <xf numFmtId="164" fontId="25" fillId="4" borderId="94" xfId="3" applyNumberFormat="1" applyFont="1" applyFill="1" applyBorder="1" applyAlignment="1">
      <alignment vertical="center"/>
    </xf>
    <xf numFmtId="0" fontId="25" fillId="0" borderId="95" xfId="3" applyFont="1" applyBorder="1" applyAlignment="1">
      <alignment horizontal="left" vertical="center" indent="1"/>
    </xf>
    <xf numFmtId="167" fontId="24" fillId="0" borderId="96" xfId="3" applyNumberFormat="1" applyFont="1" applyBorder="1" applyAlignment="1">
      <alignment horizontal="right" vertical="center"/>
    </xf>
    <xf numFmtId="167" fontId="25" fillId="0" borderId="95" xfId="3" applyNumberFormat="1" applyFont="1" applyBorder="1" applyAlignment="1">
      <alignment horizontal="right" vertical="center"/>
    </xf>
    <xf numFmtId="167" fontId="25" fillId="0" borderId="97" xfId="3" applyNumberFormat="1" applyFont="1" applyBorder="1" applyAlignment="1">
      <alignment vertical="center"/>
    </xf>
    <xf numFmtId="167" fontId="25" fillId="0" borderId="96" xfId="3" applyNumberFormat="1" applyFont="1" applyBorder="1" applyAlignment="1">
      <alignment vertical="center"/>
    </xf>
    <xf numFmtId="167" fontId="25" fillId="0" borderId="95" xfId="3" applyNumberFormat="1" applyFont="1" applyBorder="1" applyAlignment="1">
      <alignment vertical="center"/>
    </xf>
    <xf numFmtId="0" fontId="25" fillId="0" borderId="98" xfId="3" applyFont="1" applyBorder="1" applyAlignment="1">
      <alignment horizontal="left" vertical="center" indent="1"/>
    </xf>
    <xf numFmtId="170" fontId="24" fillId="0" borderId="99" xfId="3" applyNumberFormat="1" applyFont="1" applyBorder="1" applyAlignment="1">
      <alignment horizontal="right" vertical="center"/>
    </xf>
    <xf numFmtId="170" fontId="25" fillId="0" borderId="100" xfId="3" applyNumberFormat="1" applyFont="1" applyBorder="1" applyAlignment="1">
      <alignment horizontal="right" vertical="center"/>
    </xf>
    <xf numFmtId="170" fontId="25" fillId="0" borderId="101" xfId="3" applyNumberFormat="1" applyFont="1" applyBorder="1" applyAlignment="1">
      <alignment vertical="center"/>
    </xf>
    <xf numFmtId="170" fontId="25" fillId="0" borderId="99" xfId="3" applyNumberFormat="1" applyFont="1" applyBorder="1" applyAlignment="1">
      <alignment vertical="center"/>
    </xf>
    <xf numFmtId="170" fontId="25" fillId="0" borderId="100" xfId="3" applyNumberFormat="1" applyFont="1" applyBorder="1" applyAlignment="1">
      <alignment vertical="center"/>
    </xf>
    <xf numFmtId="0" fontId="25" fillId="0" borderId="102" xfId="3" applyFont="1" applyBorder="1" applyAlignment="1">
      <alignment horizontal="left" vertical="top" wrapText="1" indent="1"/>
    </xf>
    <xf numFmtId="170" fontId="24" fillId="0" borderId="103" xfId="3" applyNumberFormat="1" applyFont="1" applyBorder="1" applyAlignment="1">
      <alignment horizontal="right" vertical="top"/>
    </xf>
    <xf numFmtId="170" fontId="25" fillId="0" borderId="102" xfId="3" applyNumberFormat="1" applyFont="1" applyBorder="1" applyAlignment="1">
      <alignment horizontal="right" vertical="top"/>
    </xf>
    <xf numFmtId="170" fontId="25" fillId="0" borderId="104" xfId="3" applyNumberFormat="1" applyFont="1" applyBorder="1" applyAlignment="1">
      <alignment horizontal="right" vertical="top"/>
    </xf>
    <xf numFmtId="170" fontId="25" fillId="0" borderId="103" xfId="3" applyNumberFormat="1" applyFont="1" applyBorder="1" applyAlignment="1">
      <alignment horizontal="right" vertical="top"/>
    </xf>
    <xf numFmtId="164" fontId="25" fillId="4" borderId="105" xfId="3" applyNumberFormat="1" applyFont="1" applyFill="1" applyBorder="1" applyAlignment="1">
      <alignment vertical="top"/>
    </xf>
    <xf numFmtId="164" fontId="25" fillId="4" borderId="106" xfId="3" applyNumberFormat="1" applyFont="1" applyFill="1" applyBorder="1" applyAlignment="1">
      <alignment vertical="top"/>
    </xf>
    <xf numFmtId="164" fontId="25" fillId="4" borderId="107" xfId="3" applyNumberFormat="1" applyFont="1" applyFill="1" applyBorder="1" applyAlignment="1">
      <alignment vertical="top"/>
    </xf>
    <xf numFmtId="0" fontId="24" fillId="4" borderId="110" xfId="3" applyFont="1" applyFill="1" applyBorder="1" applyAlignment="1">
      <alignment vertical="center" wrapText="1"/>
    </xf>
    <xf numFmtId="0" fontId="24" fillId="0" borderId="59" xfId="3" applyFont="1" applyBorder="1" applyAlignment="1">
      <alignment vertical="center" wrapText="1"/>
    </xf>
    <xf numFmtId="168" fontId="24" fillId="0" borderId="60" xfId="3" applyNumberFormat="1" applyFont="1" applyBorder="1" applyAlignment="1">
      <alignment horizontal="right" vertical="center"/>
    </xf>
    <xf numFmtId="168" fontId="25" fillId="0" borderId="110" xfId="3" applyNumberFormat="1" applyFont="1" applyBorder="1" applyAlignment="1">
      <alignment horizontal="right" vertical="center"/>
    </xf>
    <xf numFmtId="168" fontId="25" fillId="0" borderId="62" xfId="3" applyNumberFormat="1" applyFont="1" applyBorder="1" applyAlignment="1">
      <alignment horizontal="right" vertical="center"/>
    </xf>
    <xf numFmtId="168" fontId="25" fillId="0" borderId="60" xfId="3" applyNumberFormat="1" applyFont="1" applyBorder="1" applyAlignment="1">
      <alignment horizontal="right" vertical="center"/>
    </xf>
    <xf numFmtId="168" fontId="25" fillId="0" borderId="61" xfId="3" applyNumberFormat="1" applyFont="1" applyBorder="1" applyAlignment="1">
      <alignment horizontal="right" vertical="center"/>
    </xf>
    <xf numFmtId="168" fontId="25" fillId="0" borderId="117" xfId="3" applyNumberFormat="1" applyFont="1" applyBorder="1" applyAlignment="1">
      <alignment vertical="center"/>
    </xf>
    <xf numFmtId="0" fontId="15" fillId="0" borderId="59" xfId="3" applyFont="1" applyBorder="1" applyAlignment="1">
      <alignment vertical="center" wrapText="1"/>
    </xf>
    <xf numFmtId="3" fontId="24" fillId="0" borderId="60" xfId="3" applyNumberFormat="1" applyFont="1" applyBorder="1" applyAlignment="1">
      <alignment vertical="center"/>
    </xf>
    <xf numFmtId="3" fontId="25" fillId="0" borderId="110" xfId="3" applyNumberFormat="1" applyFont="1" applyBorder="1" applyAlignment="1">
      <alignment vertical="center"/>
    </xf>
    <xf numFmtId="0" fontId="25" fillId="0" borderId="62" xfId="3" applyFont="1" applyBorder="1" applyAlignment="1">
      <alignment vertical="center"/>
    </xf>
    <xf numFmtId="0" fontId="25" fillId="0" borderId="60" xfId="3" applyFont="1" applyBorder="1" applyAlignment="1">
      <alignment vertical="center"/>
    </xf>
    <xf numFmtId="0" fontId="25" fillId="0" borderId="61" xfId="3" applyFont="1" applyBorder="1" applyAlignment="1">
      <alignment vertical="center"/>
    </xf>
    <xf numFmtId="0" fontId="25" fillId="0" borderId="117" xfId="3" applyFont="1" applyBorder="1" applyAlignment="1">
      <alignment horizontal="right" vertical="center"/>
    </xf>
    <xf numFmtId="169" fontId="24" fillId="0" borderId="64" xfId="3" applyNumberFormat="1" applyFont="1" applyBorder="1" applyAlignment="1">
      <alignment horizontal="right" vertical="center"/>
    </xf>
    <xf numFmtId="169" fontId="25" fillId="0" borderId="118" xfId="3" applyNumberFormat="1" applyFont="1" applyBorder="1" applyAlignment="1">
      <alignment horizontal="right" vertical="center"/>
    </xf>
    <xf numFmtId="169" fontId="25" fillId="0" borderId="119" xfId="5" applyNumberFormat="1" applyFont="1" applyBorder="1" applyAlignment="1">
      <alignment vertical="center"/>
    </xf>
    <xf numFmtId="169" fontId="25" fillId="0" borderId="120" xfId="5" applyNumberFormat="1" applyFont="1" applyBorder="1" applyAlignment="1">
      <alignment vertical="center"/>
    </xf>
    <xf numFmtId="169" fontId="25" fillId="0" borderId="121" xfId="5" applyNumberFormat="1" applyFont="1" applyBorder="1" applyAlignment="1">
      <alignment vertical="center"/>
    </xf>
    <xf numFmtId="169" fontId="25" fillId="0" borderId="66" xfId="3" applyNumberFormat="1" applyFont="1" applyBorder="1" applyAlignment="1">
      <alignment vertical="center"/>
    </xf>
    <xf numFmtId="169" fontId="25" fillId="0" borderId="64" xfId="3" applyNumberFormat="1" applyFont="1" applyBorder="1" applyAlignment="1">
      <alignment vertical="center"/>
    </xf>
    <xf numFmtId="169" fontId="25" fillId="0" borderId="66" xfId="3" applyNumberFormat="1" applyFont="1" applyBorder="1" applyAlignment="1">
      <alignment horizontal="right" vertical="center"/>
    </xf>
    <xf numFmtId="169" fontId="25" fillId="0" borderId="122" xfId="3" applyNumberFormat="1" applyFont="1" applyBorder="1" applyAlignment="1">
      <alignment horizontal="right" vertical="center"/>
    </xf>
    <xf numFmtId="172" fontId="24" fillId="0" borderId="68" xfId="3" applyNumberFormat="1" applyFont="1" applyBorder="1" applyAlignment="1">
      <alignment horizontal="right" vertical="center"/>
    </xf>
    <xf numFmtId="172" fontId="25" fillId="0" borderId="95" xfId="3" applyNumberFormat="1" applyFont="1" applyBorder="1" applyAlignment="1">
      <alignment horizontal="right" vertical="center"/>
    </xf>
    <xf numFmtId="172" fontId="25" fillId="0" borderId="70" xfId="3" applyNumberFormat="1" applyFont="1" applyBorder="1" applyAlignment="1">
      <alignment vertical="center"/>
    </xf>
    <xf numFmtId="172" fontId="25" fillId="0" borderId="68" xfId="3" applyNumberFormat="1" applyFont="1" applyBorder="1" applyAlignment="1">
      <alignment vertical="center"/>
    </xf>
    <xf numFmtId="172" fontId="25" fillId="0" borderId="69" xfId="3" applyNumberFormat="1" applyFont="1" applyBorder="1" applyAlignment="1">
      <alignment vertical="center"/>
    </xf>
    <xf numFmtId="172" fontId="25" fillId="0" borderId="70" xfId="3" applyNumberFormat="1" applyFont="1" applyBorder="1" applyAlignment="1">
      <alignment horizontal="right" vertical="center"/>
    </xf>
    <xf numFmtId="172" fontId="25" fillId="0" borderId="123" xfId="3" applyNumberFormat="1" applyFont="1" applyBorder="1" applyAlignment="1">
      <alignment horizontal="right" vertical="center"/>
    </xf>
    <xf numFmtId="169" fontId="25" fillId="0" borderId="95" xfId="3" applyNumberFormat="1" applyFont="1" applyBorder="1" applyAlignment="1">
      <alignment horizontal="right" vertical="center"/>
    </xf>
    <xf numFmtId="169" fontId="25" fillId="0" borderId="123" xfId="3" applyNumberFormat="1" applyFont="1" applyBorder="1" applyAlignment="1">
      <alignment horizontal="right" vertical="center"/>
    </xf>
    <xf numFmtId="174" fontId="24" fillId="0" borderId="68" xfId="3" applyNumberFormat="1" applyFont="1" applyBorder="1" applyAlignment="1">
      <alignment horizontal="right" vertical="center"/>
    </xf>
    <xf numFmtId="174" fontId="25" fillId="0" borderId="95" xfId="3" applyNumberFormat="1" applyFont="1" applyBorder="1" applyAlignment="1">
      <alignment horizontal="right" vertical="center"/>
    </xf>
    <xf numFmtId="174" fontId="25" fillId="0" borderId="70" xfId="3" applyNumberFormat="1" applyFont="1" applyBorder="1" applyAlignment="1">
      <alignment vertical="center"/>
    </xf>
    <xf numFmtId="174" fontId="25" fillId="0" borderId="68" xfId="3" applyNumberFormat="1" applyFont="1" applyBorder="1" applyAlignment="1">
      <alignment vertical="center"/>
    </xf>
    <xf numFmtId="174" fontId="25" fillId="0" borderId="69" xfId="3" applyNumberFormat="1" applyFont="1" applyBorder="1" applyAlignment="1">
      <alignment vertical="center"/>
    </xf>
    <xf numFmtId="174" fontId="25" fillId="0" borderId="70" xfId="3" applyNumberFormat="1" applyFont="1" applyBorder="1" applyAlignment="1">
      <alignment horizontal="right" vertical="center"/>
    </xf>
    <xf numFmtId="174" fontId="25" fillId="0" borderId="123" xfId="3" applyNumberFormat="1" applyFont="1" applyBorder="1" applyAlignment="1">
      <alignment horizontal="right" vertical="center"/>
    </xf>
    <xf numFmtId="170" fontId="25" fillId="0" borderId="95" xfId="3" applyNumberFormat="1" applyFont="1" applyBorder="1" applyAlignment="1">
      <alignment horizontal="right" vertical="center"/>
    </xf>
    <xf numFmtId="170" fontId="25" fillId="0" borderId="123" xfId="3" applyNumberFormat="1" applyFont="1" applyBorder="1" applyAlignment="1">
      <alignment horizontal="right" vertical="center"/>
    </xf>
    <xf numFmtId="170" fontId="25" fillId="0" borderId="68" xfId="3" applyNumberFormat="1" applyFont="1" applyBorder="1" applyAlignment="1">
      <alignment horizontal="right" vertical="center"/>
    </xf>
    <xf numFmtId="167" fontId="25" fillId="0" borderId="123" xfId="3" applyNumberFormat="1" applyFont="1" applyBorder="1" applyAlignment="1">
      <alignment horizontal="right" vertical="center"/>
    </xf>
    <xf numFmtId="0" fontId="25" fillId="0" borderId="76" xfId="3" applyFont="1" applyBorder="1" applyAlignment="1">
      <alignment vertical="center"/>
    </xf>
    <xf numFmtId="164" fontId="24" fillId="0" borderId="77" xfId="3" applyNumberFormat="1" applyFont="1" applyBorder="1" applyAlignment="1">
      <alignment horizontal="right" vertical="center"/>
    </xf>
    <xf numFmtId="164" fontId="25" fillId="0" borderId="124" xfId="3" applyNumberFormat="1" applyFont="1" applyBorder="1" applyAlignment="1">
      <alignment horizontal="right" vertical="center"/>
    </xf>
    <xf numFmtId="164" fontId="25" fillId="0" borderId="79" xfId="3" applyNumberFormat="1" applyFont="1" applyBorder="1" applyAlignment="1">
      <alignment vertical="center"/>
    </xf>
    <xf numFmtId="164" fontId="25" fillId="0" borderId="77" xfId="3" applyNumberFormat="1" applyFont="1" applyBorder="1" applyAlignment="1">
      <alignment vertical="center"/>
    </xf>
    <xf numFmtId="164" fontId="25" fillId="0" borderId="78" xfId="3" applyNumberFormat="1" applyFont="1" applyBorder="1" applyAlignment="1">
      <alignment vertical="center"/>
    </xf>
    <xf numFmtId="164" fontId="25" fillId="0" borderId="79" xfId="3" applyNumberFormat="1" applyFont="1" applyBorder="1" applyAlignment="1">
      <alignment horizontal="right" vertical="center"/>
    </xf>
    <xf numFmtId="164" fontId="25" fillId="0" borderId="125" xfId="3" applyNumberFormat="1" applyFont="1" applyBorder="1" applyAlignment="1">
      <alignment horizontal="right" vertical="center"/>
    </xf>
    <xf numFmtId="164" fontId="25" fillId="0" borderId="77" xfId="3" applyNumberFormat="1" applyFont="1" applyBorder="1" applyAlignment="1">
      <alignment horizontal="right" vertical="center"/>
    </xf>
    <xf numFmtId="3" fontId="24" fillId="0" borderId="60" xfId="3" applyNumberFormat="1" applyFont="1" applyBorder="1" applyAlignment="1">
      <alignment horizontal="right" vertical="center"/>
    </xf>
    <xf numFmtId="3" fontId="25" fillId="0" borderId="110" xfId="3" applyNumberFormat="1" applyFont="1" applyBorder="1" applyAlignment="1">
      <alignment horizontal="right" vertical="center"/>
    </xf>
    <xf numFmtId="167" fontId="25" fillId="0" borderId="126" xfId="3" applyNumberFormat="1" applyFont="1" applyBorder="1" applyAlignment="1">
      <alignment horizontal="right" vertical="center"/>
    </xf>
    <xf numFmtId="167" fontId="25" fillId="0" borderId="122" xfId="3" applyNumberFormat="1" applyFont="1" applyBorder="1" applyAlignment="1">
      <alignment vertical="center"/>
    </xf>
    <xf numFmtId="167" fontId="25" fillId="0" borderId="64" xfId="3" applyNumberFormat="1" applyFont="1" applyBorder="1" applyAlignment="1">
      <alignment horizontal="right" vertical="center"/>
    </xf>
    <xf numFmtId="164" fontId="25" fillId="0" borderId="127" xfId="3" applyNumberFormat="1" applyFont="1" applyBorder="1" applyAlignment="1">
      <alignment horizontal="right" vertical="center"/>
    </xf>
    <xf numFmtId="0" fontId="25" fillId="0" borderId="113" xfId="3" applyFont="1" applyBorder="1" applyAlignment="1">
      <alignment horizontal="right" vertical="center"/>
    </xf>
    <xf numFmtId="164" fontId="25" fillId="4" borderId="128" xfId="3" applyNumberFormat="1" applyFont="1" applyFill="1" applyBorder="1" applyAlignment="1">
      <alignment horizontal="right" vertical="center"/>
    </xf>
    <xf numFmtId="164" fontId="25" fillId="4" borderId="122" xfId="3" applyNumberFormat="1" applyFont="1" applyFill="1" applyBorder="1" applyAlignment="1">
      <alignment horizontal="right" vertical="center"/>
    </xf>
    <xf numFmtId="164" fontId="25" fillId="4" borderId="64" xfId="3" applyNumberFormat="1" applyFont="1" applyFill="1" applyBorder="1" applyAlignment="1">
      <alignment horizontal="right" vertical="center"/>
    </xf>
    <xf numFmtId="164" fontId="25" fillId="0" borderId="95" xfId="3" applyNumberFormat="1" applyFont="1" applyBorder="1" applyAlignment="1">
      <alignment horizontal="right" vertical="center"/>
    </xf>
    <xf numFmtId="164" fontId="25" fillId="0" borderId="97" xfId="3" applyNumberFormat="1" applyFont="1" applyBorder="1" applyAlignment="1">
      <alignment horizontal="right" vertical="center"/>
    </xf>
    <xf numFmtId="164" fontId="25" fillId="0" borderId="123" xfId="3" applyNumberFormat="1" applyFont="1" applyBorder="1" applyAlignment="1">
      <alignment horizontal="right" vertical="center"/>
    </xf>
    <xf numFmtId="164" fontId="25" fillId="0" borderId="68" xfId="3" applyNumberFormat="1" applyFont="1" applyBorder="1" applyAlignment="1">
      <alignment horizontal="right" vertical="center"/>
    </xf>
    <xf numFmtId="167" fontId="25" fillId="0" borderId="97" xfId="3" applyNumberFormat="1" applyFont="1" applyBorder="1" applyAlignment="1">
      <alignment horizontal="right" vertical="center"/>
    </xf>
    <xf numFmtId="164" fontId="25" fillId="4" borderId="129" xfId="3" applyNumberFormat="1" applyFont="1" applyFill="1" applyBorder="1" applyAlignment="1">
      <alignment vertical="center"/>
    </xf>
    <xf numFmtId="164" fontId="25" fillId="4" borderId="93" xfId="3" applyNumberFormat="1" applyFont="1" applyFill="1" applyBorder="1" applyAlignment="1">
      <alignment vertical="center"/>
    </xf>
    <xf numFmtId="164" fontId="25" fillId="4" borderId="130" xfId="3" applyNumberFormat="1" applyFont="1" applyFill="1" applyBorder="1" applyAlignment="1">
      <alignment vertical="center"/>
    </xf>
    <xf numFmtId="164" fontId="25" fillId="4" borderId="131" xfId="3" applyNumberFormat="1" applyFont="1" applyFill="1" applyBorder="1" applyAlignment="1">
      <alignment vertical="center"/>
    </xf>
    <xf numFmtId="164" fontId="24" fillId="0" borderId="77" xfId="3" applyNumberFormat="1" applyFont="1" applyBorder="1" applyAlignment="1">
      <alignment vertical="center"/>
    </xf>
    <xf numFmtId="164" fontId="25" fillId="0" borderId="124" xfId="3" applyNumberFormat="1" applyFont="1" applyBorder="1" applyAlignment="1">
      <alignment vertical="center"/>
    </xf>
    <xf numFmtId="167" fontId="25" fillId="0" borderId="79" xfId="3" applyNumberFormat="1" applyFont="1" applyBorder="1" applyAlignment="1">
      <alignment vertical="center"/>
    </xf>
    <xf numFmtId="167" fontId="25" fillId="0" borderId="77" xfId="3" applyNumberFormat="1" applyFont="1" applyBorder="1" applyAlignment="1">
      <alignment vertical="center"/>
    </xf>
    <xf numFmtId="167" fontId="25" fillId="0" borderId="78" xfId="3" applyNumberFormat="1" applyFont="1" applyBorder="1" applyAlignment="1">
      <alignment vertical="center"/>
    </xf>
    <xf numFmtId="164" fontId="25" fillId="4" borderId="132" xfId="3" applyNumberFormat="1" applyFont="1" applyFill="1" applyBorder="1" applyAlignment="1">
      <alignment vertical="center"/>
    </xf>
    <xf numFmtId="164" fontId="25" fillId="4" borderId="133" xfId="3" applyNumberFormat="1" applyFont="1" applyFill="1" applyBorder="1" applyAlignment="1">
      <alignment vertical="center"/>
    </xf>
    <xf numFmtId="164" fontId="25" fillId="4" borderId="107" xfId="3" applyNumberFormat="1" applyFont="1" applyFill="1" applyBorder="1" applyAlignment="1">
      <alignment vertical="center"/>
    </xf>
    <xf numFmtId="0" fontId="25" fillId="0" borderId="134" xfId="3" applyFont="1" applyBorder="1" applyAlignment="1">
      <alignment vertical="center"/>
    </xf>
    <xf numFmtId="167" fontId="17" fillId="0" borderId="66" xfId="3" applyNumberFormat="1" applyFont="1" applyBorder="1" applyAlignment="1">
      <alignment vertical="center"/>
    </xf>
    <xf numFmtId="167" fontId="17" fillId="0" borderId="64" xfId="3" applyNumberFormat="1" applyFont="1" applyBorder="1" applyAlignment="1">
      <alignment vertical="center"/>
    </xf>
    <xf numFmtId="167" fontId="17" fillId="0" borderId="65" xfId="3" applyNumberFormat="1" applyFont="1" applyBorder="1" applyAlignment="1">
      <alignment vertical="center"/>
    </xf>
    <xf numFmtId="164" fontId="17" fillId="0" borderId="66" xfId="3" applyNumberFormat="1" applyFont="1" applyBorder="1" applyAlignment="1">
      <alignment horizontal="right" vertical="center"/>
    </xf>
    <xf numFmtId="164" fontId="17" fillId="0" borderId="64" xfId="3" applyNumberFormat="1" applyFont="1" applyBorder="1" applyAlignment="1">
      <alignment horizontal="right" vertical="center"/>
    </xf>
    <xf numFmtId="167" fontId="17" fillId="0" borderId="70" xfId="3" applyNumberFormat="1" applyFont="1" applyBorder="1" applyAlignment="1">
      <alignment vertical="center"/>
    </xf>
    <xf numFmtId="167" fontId="17" fillId="0" borderId="68" xfId="3" applyNumberFormat="1" applyFont="1" applyBorder="1" applyAlignment="1">
      <alignment vertical="center"/>
    </xf>
    <xf numFmtId="167" fontId="17" fillId="0" borderId="69" xfId="3" applyNumberFormat="1" applyFont="1" applyBorder="1" applyAlignment="1">
      <alignment vertical="center"/>
    </xf>
    <xf numFmtId="164" fontId="17" fillId="0" borderId="70" xfId="3" applyNumberFormat="1" applyFont="1" applyBorder="1" applyAlignment="1">
      <alignment horizontal="right" vertical="center"/>
    </xf>
    <xf numFmtId="164" fontId="17" fillId="0" borderId="68" xfId="3" applyNumberFormat="1" applyFont="1" applyBorder="1" applyAlignment="1">
      <alignment horizontal="right" vertical="center"/>
    </xf>
    <xf numFmtId="167" fontId="17" fillId="0" borderId="79" xfId="3" applyNumberFormat="1" applyFont="1" applyBorder="1" applyAlignment="1">
      <alignment vertical="center"/>
    </xf>
    <xf numFmtId="167" fontId="25" fillId="0" borderId="124" xfId="3" applyNumberFormat="1" applyFont="1" applyBorder="1" applyAlignment="1">
      <alignment horizontal="right" vertical="center"/>
    </xf>
    <xf numFmtId="167" fontId="17" fillId="0" borderId="77" xfId="3" applyNumberFormat="1" applyFont="1" applyBorder="1" applyAlignment="1">
      <alignment vertical="center"/>
    </xf>
    <xf numFmtId="167" fontId="17" fillId="0" borderId="78" xfId="3" applyNumberFormat="1" applyFont="1" applyBorder="1" applyAlignment="1">
      <alignment vertical="center"/>
    </xf>
    <xf numFmtId="164" fontId="17" fillId="0" borderId="79" xfId="3" applyNumberFormat="1" applyFont="1" applyBorder="1" applyAlignment="1">
      <alignment horizontal="right" vertical="center"/>
    </xf>
    <xf numFmtId="164" fontId="17" fillId="0" borderId="77" xfId="3" applyNumberFormat="1" applyFont="1" applyBorder="1" applyAlignment="1">
      <alignment horizontal="right" vertical="center"/>
    </xf>
    <xf numFmtId="164" fontId="25" fillId="4" borderId="135" xfId="3" applyNumberFormat="1" applyFont="1" applyFill="1" applyBorder="1" applyAlignment="1">
      <alignment vertical="center"/>
    </xf>
    <xf numFmtId="0" fontId="34" fillId="0" borderId="73" xfId="3" applyFont="1" applyBorder="1" applyAlignment="1">
      <alignment horizontal="left" vertical="center" indent="1"/>
    </xf>
    <xf numFmtId="167" fontId="34" fillId="0" borderId="73" xfId="3" applyNumberFormat="1" applyFont="1" applyBorder="1" applyAlignment="1">
      <alignment horizontal="right" vertical="center"/>
    </xf>
    <xf numFmtId="167" fontId="41" fillId="0" borderId="73" xfId="3" applyNumberFormat="1" applyFont="1" applyBorder="1" applyAlignment="1">
      <alignment vertical="center"/>
    </xf>
    <xf numFmtId="164" fontId="41" fillId="0" borderId="73" xfId="3" applyNumberFormat="1" applyFont="1" applyBorder="1" applyAlignment="1">
      <alignment horizontal="right" vertical="center"/>
    </xf>
    <xf numFmtId="167" fontId="34" fillId="0" borderId="108" xfId="3" applyNumberFormat="1" applyFont="1" applyBorder="1" applyAlignment="1">
      <alignment vertical="center"/>
    </xf>
    <xf numFmtId="0" fontId="34" fillId="0" borderId="0" xfId="3" applyFont="1" applyAlignment="1">
      <alignment horizontal="left" vertical="center"/>
    </xf>
    <xf numFmtId="0" fontId="33" fillId="0" borderId="0" xfId="3" applyFont="1" applyAlignment="1">
      <alignment horizontal="left" vertical="center"/>
    </xf>
    <xf numFmtId="0" fontId="38" fillId="0" borderId="59" xfId="3" applyFont="1" applyBorder="1" applyAlignment="1">
      <alignment vertical="center" wrapText="1"/>
    </xf>
    <xf numFmtId="0" fontId="25" fillId="0" borderId="63" xfId="3" applyFont="1" applyBorder="1" applyAlignment="1">
      <alignment vertical="center"/>
    </xf>
    <xf numFmtId="167" fontId="25" fillId="0" borderId="118" xfId="3" applyNumberFormat="1" applyFont="1" applyBorder="1" applyAlignment="1">
      <alignment horizontal="right" vertical="center"/>
    </xf>
    <xf numFmtId="167" fontId="25" fillId="0" borderId="136" xfId="5" applyNumberFormat="1" applyFont="1" applyBorder="1" applyAlignment="1">
      <alignment vertical="center"/>
    </xf>
    <xf numFmtId="167" fontId="25" fillId="0" borderId="137" xfId="5" applyNumberFormat="1" applyFont="1" applyBorder="1" applyAlignment="1">
      <alignment vertical="center"/>
    </xf>
    <xf numFmtId="167" fontId="25" fillId="0" borderId="138" xfId="5" applyNumberFormat="1" applyFont="1" applyBorder="1" applyAlignment="1">
      <alignment vertical="center"/>
    </xf>
    <xf numFmtId="167" fontId="25" fillId="0" borderId="66" xfId="3" applyNumberFormat="1" applyFont="1" applyBorder="1" applyAlignment="1">
      <alignment horizontal="right" vertical="center"/>
    </xf>
    <xf numFmtId="0" fontId="25" fillId="0" borderId="67" xfId="3" applyFont="1" applyBorder="1" applyAlignment="1">
      <alignment vertical="center"/>
    </xf>
    <xf numFmtId="167" fontId="25" fillId="0" borderId="139" xfId="3" applyNumberFormat="1" applyFont="1" applyBorder="1" applyAlignment="1">
      <alignment horizontal="right" vertical="center"/>
    </xf>
    <xf numFmtId="167" fontId="25" fillId="0" borderId="140" xfId="5" applyNumberFormat="1" applyFont="1" applyBorder="1" applyAlignment="1">
      <alignment vertical="center"/>
    </xf>
    <xf numFmtId="167" fontId="25" fillId="0" borderId="99" xfId="5" applyNumberFormat="1" applyFont="1" applyBorder="1" applyAlignment="1">
      <alignment vertical="center"/>
    </xf>
    <xf numFmtId="167" fontId="25" fillId="0" borderId="141" xfId="5" applyNumberFormat="1" applyFont="1" applyBorder="1" applyAlignment="1">
      <alignment vertical="center"/>
    </xf>
    <xf numFmtId="0" fontId="24" fillId="0" borderId="67" xfId="3" applyFont="1" applyBorder="1" applyAlignment="1">
      <alignment vertical="center"/>
    </xf>
    <xf numFmtId="164" fontId="25" fillId="0" borderId="139" xfId="3" applyNumberFormat="1" applyFont="1" applyBorder="1" applyAlignment="1">
      <alignment horizontal="right" vertical="center"/>
    </xf>
    <xf numFmtId="164" fontId="25" fillId="0" borderId="140" xfId="5" applyNumberFormat="1" applyFont="1" applyBorder="1" applyAlignment="1">
      <alignment vertical="center"/>
    </xf>
    <xf numFmtId="164" fontId="25" fillId="0" borderId="99" xfId="5" applyNumberFormat="1" applyFont="1" applyBorder="1" applyAlignment="1">
      <alignment vertical="center"/>
    </xf>
    <xf numFmtId="164" fontId="25" fillId="0" borderId="141" xfId="5" applyNumberFormat="1" applyFont="1" applyBorder="1" applyAlignment="1">
      <alignment vertical="center"/>
    </xf>
    <xf numFmtId="0" fontId="24" fillId="0" borderId="67" xfId="3" applyFont="1" applyBorder="1" applyAlignment="1">
      <alignment vertical="center" wrapText="1"/>
    </xf>
    <xf numFmtId="167" fontId="18" fillId="0" borderId="68" xfId="3" applyNumberFormat="1" applyFont="1" applyBorder="1" applyAlignment="1">
      <alignment horizontal="right" vertical="center"/>
    </xf>
    <xf numFmtId="167" fontId="17" fillId="0" borderId="95" xfId="3" applyNumberFormat="1" applyFont="1" applyBorder="1" applyAlignment="1">
      <alignment horizontal="right" vertical="center"/>
    </xf>
    <xf numFmtId="167" fontId="17" fillId="0" borderId="70" xfId="3" applyNumberFormat="1" applyFont="1" applyBorder="1" applyAlignment="1">
      <alignment horizontal="right" vertical="center"/>
    </xf>
    <xf numFmtId="167" fontId="17" fillId="0" borderId="69" xfId="3" applyNumberFormat="1" applyFont="1" applyBorder="1" applyAlignment="1">
      <alignment horizontal="right" vertical="center"/>
    </xf>
    <xf numFmtId="0" fontId="25" fillId="0" borderId="67" xfId="3" applyFont="1" applyBorder="1" applyAlignment="1">
      <alignment horizontal="left" vertical="center"/>
    </xf>
    <xf numFmtId="0" fontId="24" fillId="0" borderId="76" xfId="3" applyFont="1" applyBorder="1" applyAlignment="1">
      <alignment vertical="center"/>
    </xf>
    <xf numFmtId="167" fontId="24" fillId="0" borderId="77" xfId="3" applyNumberFormat="1" applyFont="1" applyBorder="1" applyAlignment="1">
      <alignment horizontal="right" vertical="center"/>
    </xf>
    <xf numFmtId="167" fontId="25" fillId="0" borderId="79" xfId="3" applyNumberFormat="1" applyFont="1" applyBorder="1" applyAlignment="1">
      <alignment horizontal="right" vertical="center"/>
    </xf>
    <xf numFmtId="167" fontId="25" fillId="0" borderId="78" xfId="3" applyNumberFormat="1" applyFont="1" applyBorder="1" applyAlignment="1">
      <alignment horizontal="right" vertical="center"/>
    </xf>
    <xf numFmtId="0" fontId="33" fillId="0" borderId="73" xfId="3" applyFont="1" applyBorder="1"/>
    <xf numFmtId="0" fontId="15" fillId="6" borderId="143" xfId="3" applyFont="1" applyFill="1" applyBorder="1" applyAlignment="1" applyProtection="1">
      <alignment vertical="center" wrapText="1"/>
      <protection locked="0"/>
    </xf>
    <xf numFmtId="0" fontId="15" fillId="0" borderId="143" xfId="3" applyFont="1" applyBorder="1" applyAlignment="1" applyProtection="1">
      <alignment vertical="center" wrapText="1"/>
      <protection locked="0"/>
    </xf>
    <xf numFmtId="0" fontId="24" fillId="0" borderId="144" xfId="3" applyFont="1" applyBorder="1" applyAlignment="1" applyProtection="1">
      <alignment horizontal="right" vertical="center"/>
      <protection locked="0"/>
    </xf>
    <xf numFmtId="0" fontId="25" fillId="0" borderId="145" xfId="3" applyFont="1" applyBorder="1" applyAlignment="1">
      <alignment horizontal="right" vertical="center"/>
    </xf>
    <xf numFmtId="0" fontId="25" fillId="0" borderId="146" xfId="3" applyFont="1" applyBorder="1" applyAlignment="1">
      <alignment horizontal="right" vertical="center"/>
    </xf>
    <xf numFmtId="0" fontId="25" fillId="0" borderId="144" xfId="3" applyFont="1" applyBorder="1" applyAlignment="1">
      <alignment horizontal="right" vertical="center"/>
    </xf>
    <xf numFmtId="0" fontId="25" fillId="0" borderId="147" xfId="3" applyFont="1" applyBorder="1" applyAlignment="1">
      <alignment horizontal="right" vertical="center"/>
    </xf>
    <xf numFmtId="0" fontId="25" fillId="0" borderId="148" xfId="3" applyFont="1" applyBorder="1" applyAlignment="1">
      <alignment horizontal="right" vertical="center"/>
    </xf>
    <xf numFmtId="168" fontId="25" fillId="0" borderId="148" xfId="3" applyNumberFormat="1" applyFont="1" applyBorder="1" applyAlignment="1" applyProtection="1">
      <alignment vertical="center"/>
      <protection locked="0"/>
    </xf>
    <xf numFmtId="168" fontId="25" fillId="0" borderId="145" xfId="3" applyNumberFormat="1" applyFont="1" applyBorder="1" applyAlignment="1" applyProtection="1">
      <alignment vertical="center"/>
      <protection locked="0"/>
    </xf>
    <xf numFmtId="168" fontId="25" fillId="0" borderId="144" xfId="3" applyNumberFormat="1" applyFont="1" applyBorder="1" applyAlignment="1" applyProtection="1">
      <alignment vertical="center"/>
      <protection locked="0"/>
    </xf>
    <xf numFmtId="0" fontId="25" fillId="0" borderId="144" xfId="3" applyFont="1" applyBorder="1" applyAlignment="1" applyProtection="1">
      <alignment horizontal="right" vertical="center"/>
      <protection locked="0"/>
    </xf>
    <xf numFmtId="0" fontId="15" fillId="0" borderId="149" xfId="3" applyFont="1" applyBorder="1" applyAlignment="1" applyProtection="1">
      <alignment vertical="center"/>
      <protection locked="0"/>
    </xf>
    <xf numFmtId="0" fontId="24" fillId="0" borderId="150" xfId="3" applyFont="1" applyBorder="1" applyAlignment="1" applyProtection="1">
      <alignment vertical="center"/>
      <protection locked="0"/>
    </xf>
    <xf numFmtId="0" fontId="25" fillId="0" borderId="151" xfId="3" applyFont="1" applyBorder="1" applyAlignment="1">
      <alignment vertical="center"/>
    </xf>
    <xf numFmtId="0" fontId="25" fillId="0" borderId="152" xfId="3" applyFont="1" applyBorder="1" applyAlignment="1">
      <alignment vertical="center"/>
    </xf>
    <xf numFmtId="0" fontId="25" fillId="0" borderId="150" xfId="3" applyFont="1" applyBorder="1" applyAlignment="1">
      <alignment vertical="center"/>
    </xf>
    <xf numFmtId="0" fontId="25" fillId="0" borderId="153" xfId="3" applyFont="1" applyBorder="1" applyAlignment="1">
      <alignment vertical="center"/>
    </xf>
    <xf numFmtId="0" fontId="25" fillId="0" borderId="154" xfId="3" applyFont="1" applyBorder="1" applyAlignment="1">
      <alignment vertical="center"/>
    </xf>
    <xf numFmtId="0" fontId="25" fillId="0" borderId="154" xfId="3" applyFont="1" applyBorder="1" applyAlignment="1" applyProtection="1">
      <alignment vertical="center"/>
      <protection locked="0"/>
    </xf>
    <xf numFmtId="0" fontId="25" fillId="0" borderId="151" xfId="3" applyFont="1" applyBorder="1" applyAlignment="1" applyProtection="1">
      <alignment vertical="center"/>
      <protection locked="0"/>
    </xf>
    <xf numFmtId="0" fontId="25" fillId="0" borderId="150" xfId="3" applyFont="1" applyBorder="1" applyAlignment="1" applyProtection="1">
      <alignment vertical="center"/>
      <protection locked="0"/>
    </xf>
    <xf numFmtId="0" fontId="25" fillId="0" borderId="155" xfId="3" applyFont="1" applyBorder="1" applyAlignment="1" applyProtection="1">
      <alignment vertical="center"/>
      <protection locked="0"/>
    </xf>
    <xf numFmtId="167" fontId="24" fillId="0" borderId="156" xfId="3" applyNumberFormat="1" applyFont="1" applyBorder="1" applyAlignment="1">
      <alignment horizontal="right" vertical="center"/>
    </xf>
    <xf numFmtId="167" fontId="25" fillId="0" borderId="157" xfId="3" applyNumberFormat="1" applyFont="1" applyBorder="1" applyAlignment="1">
      <alignment horizontal="right" vertical="center"/>
    </xf>
    <xf numFmtId="167" fontId="25" fillId="0" borderId="158" xfId="6" applyNumberFormat="1" applyFont="1" applyBorder="1" applyAlignment="1" applyProtection="1">
      <alignment horizontal="right" vertical="center"/>
      <protection locked="0"/>
    </xf>
    <xf numFmtId="167" fontId="25" fillId="0" borderId="159" xfId="6" applyNumberFormat="1" applyFont="1" applyBorder="1" applyAlignment="1" applyProtection="1">
      <alignment horizontal="right" vertical="center"/>
      <protection locked="0"/>
    </xf>
    <xf numFmtId="167" fontId="25" fillId="0" borderId="159" xfId="6" applyNumberFormat="1" applyFont="1" applyBorder="1" applyAlignment="1">
      <alignment horizontal="right" vertical="center"/>
    </xf>
    <xf numFmtId="167" fontId="25" fillId="0" borderId="160" xfId="6" applyNumberFormat="1" applyFont="1" applyBorder="1" applyAlignment="1">
      <alignment horizontal="right" vertical="center"/>
    </xf>
    <xf numFmtId="167" fontId="25" fillId="0" borderId="161" xfId="3" applyNumberFormat="1" applyFont="1" applyBorder="1" applyAlignment="1">
      <alignment vertical="center"/>
    </xf>
    <xf numFmtId="167" fontId="25" fillId="0" borderId="156" xfId="3" applyNumberFormat="1" applyFont="1" applyBorder="1" applyAlignment="1">
      <alignment vertical="center"/>
    </xf>
    <xf numFmtId="167" fontId="25" fillId="0" borderId="161" xfId="3" applyNumberFormat="1" applyFont="1" applyBorder="1" applyAlignment="1" applyProtection="1">
      <alignment vertical="center"/>
      <protection locked="0"/>
    </xf>
    <xf numFmtId="167" fontId="25" fillId="0" borderId="157" xfId="3" applyNumberFormat="1" applyFont="1" applyBorder="1" applyAlignment="1" applyProtection="1">
      <alignment vertical="center"/>
      <protection locked="0"/>
    </xf>
    <xf numFmtId="0" fontId="25" fillId="0" borderId="155" xfId="3" applyFont="1" applyBorder="1" applyAlignment="1" applyProtection="1">
      <alignment horizontal="left" vertical="center" indent="1"/>
      <protection locked="0"/>
    </xf>
    <xf numFmtId="167" fontId="24" fillId="0" borderId="156" xfId="5" applyNumberFormat="1" applyFont="1" applyBorder="1" applyAlignment="1">
      <alignment horizontal="right" vertical="center"/>
    </xf>
    <xf numFmtId="167" fontId="25" fillId="0" borderId="157" xfId="5" applyNumberFormat="1" applyFont="1" applyBorder="1" applyAlignment="1">
      <alignment horizontal="right" vertical="center"/>
    </xf>
    <xf numFmtId="167" fontId="25" fillId="0" borderId="159" xfId="5" applyNumberFormat="1" applyFont="1" applyBorder="1" applyAlignment="1" applyProtection="1">
      <alignment horizontal="right" vertical="center"/>
      <protection locked="0"/>
    </xf>
    <xf numFmtId="167" fontId="25" fillId="0" borderId="159" xfId="5" applyNumberFormat="1" applyFont="1" applyBorder="1" applyAlignment="1">
      <alignment horizontal="right" vertical="center"/>
    </xf>
    <xf numFmtId="167" fontId="25" fillId="0" borderId="160" xfId="5" applyNumberFormat="1" applyFont="1" applyBorder="1" applyAlignment="1">
      <alignment horizontal="right" vertical="center"/>
    </xf>
    <xf numFmtId="167" fontId="25" fillId="0" borderId="161" xfId="5" applyNumberFormat="1" applyFont="1" applyBorder="1" applyAlignment="1">
      <alignment vertical="center"/>
    </xf>
    <xf numFmtId="167" fontId="25" fillId="0" borderId="156" xfId="5" applyNumberFormat="1" applyFont="1" applyBorder="1" applyAlignment="1">
      <alignment vertical="center"/>
    </xf>
    <xf numFmtId="167" fontId="25" fillId="0" borderId="161" xfId="5" applyNumberFormat="1" applyFont="1" applyBorder="1" applyAlignment="1" applyProtection="1">
      <alignment vertical="center"/>
      <protection locked="0"/>
    </xf>
    <xf numFmtId="167" fontId="25" fillId="0" borderId="157" xfId="5" applyNumberFormat="1" applyFont="1" applyBorder="1" applyAlignment="1" applyProtection="1">
      <alignment vertical="center"/>
      <protection locked="0"/>
    </xf>
    <xf numFmtId="0" fontId="24" fillId="0" borderId="155" xfId="3" applyFont="1" applyBorder="1" applyAlignment="1" applyProtection="1">
      <alignment vertical="center"/>
      <protection locked="0"/>
    </xf>
    <xf numFmtId="167" fontId="25" fillId="0" borderId="162" xfId="3" applyNumberFormat="1" applyFont="1" applyBorder="1" applyAlignment="1">
      <alignment horizontal="right" vertical="center"/>
    </xf>
    <xf numFmtId="167" fontId="25" fillId="0" borderId="156" xfId="3" applyNumberFormat="1" applyFont="1" applyBorder="1" applyAlignment="1">
      <alignment horizontal="right" vertical="center"/>
    </xf>
    <xf numFmtId="167" fontId="25" fillId="0" borderId="163" xfId="3" applyNumberFormat="1" applyFont="1" applyBorder="1" applyAlignment="1">
      <alignment horizontal="right" vertical="center"/>
    </xf>
    <xf numFmtId="167" fontId="25" fillId="0" borderId="158" xfId="7" applyNumberFormat="1" applyFont="1" applyBorder="1" applyAlignment="1" applyProtection="1">
      <alignment horizontal="right" vertical="center"/>
      <protection locked="0"/>
    </xf>
    <xf numFmtId="167" fontId="25" fillId="0" borderId="159" xfId="7" applyNumberFormat="1" applyFont="1" applyBorder="1" applyAlignment="1" applyProtection="1">
      <alignment horizontal="right" vertical="center"/>
      <protection locked="0"/>
    </xf>
    <xf numFmtId="167" fontId="25" fillId="0" borderId="159" xfId="7" applyNumberFormat="1" applyFont="1" applyBorder="1" applyAlignment="1">
      <alignment horizontal="right" vertical="center"/>
    </xf>
    <xf numFmtId="167" fontId="25" fillId="0" borderId="160" xfId="7" applyNumberFormat="1" applyFont="1" applyBorder="1" applyAlignment="1">
      <alignment horizontal="right" vertical="center"/>
    </xf>
    <xf numFmtId="164" fontId="24" fillId="0" borderId="156" xfId="3" applyNumberFormat="1" applyFont="1" applyBorder="1" applyAlignment="1">
      <alignment horizontal="right" vertical="center"/>
    </xf>
    <xf numFmtId="164" fontId="25" fillId="0" borderId="157" xfId="3" applyNumberFormat="1" applyFont="1" applyBorder="1" applyAlignment="1">
      <alignment horizontal="right" vertical="center"/>
    </xf>
    <xf numFmtId="164" fontId="25" fillId="0" borderId="162" xfId="3" applyNumberFormat="1" applyFont="1" applyBorder="1" applyAlignment="1">
      <alignment horizontal="right" vertical="center"/>
    </xf>
    <xf numFmtId="164" fontId="25" fillId="0" borderId="156" xfId="3" applyNumberFormat="1" applyFont="1" applyBorder="1" applyAlignment="1">
      <alignment horizontal="right" vertical="center"/>
    </xf>
    <xf numFmtId="164" fontId="25" fillId="0" borderId="163" xfId="3" applyNumberFormat="1" applyFont="1" applyBorder="1" applyAlignment="1">
      <alignment horizontal="right" vertical="center"/>
    </xf>
    <xf numFmtId="164" fontId="25" fillId="0" borderId="161" xfId="3" applyNumberFormat="1" applyFont="1" applyBorder="1" applyAlignment="1">
      <alignment vertical="center"/>
    </xf>
    <xf numFmtId="164" fontId="25" fillId="0" borderId="156" xfId="3" applyNumberFormat="1" applyFont="1" applyBorder="1" applyAlignment="1">
      <alignment vertical="center"/>
    </xf>
    <xf numFmtId="164" fontId="25" fillId="0" borderId="161" xfId="3" applyNumberFormat="1" applyFont="1" applyBorder="1" applyAlignment="1" applyProtection="1">
      <alignment vertical="center"/>
      <protection locked="0"/>
    </xf>
    <xf numFmtId="164" fontId="25" fillId="0" borderId="157" xfId="3" applyNumberFormat="1" applyFont="1" applyBorder="1" applyAlignment="1" applyProtection="1">
      <alignment vertical="center"/>
      <protection locked="0"/>
    </xf>
    <xf numFmtId="167" fontId="25" fillId="0" borderId="158" xfId="8" applyNumberFormat="1" applyFont="1" applyBorder="1" applyAlignment="1" applyProtection="1">
      <alignment horizontal="right" vertical="center"/>
      <protection locked="0"/>
    </xf>
    <xf numFmtId="167" fontId="25" fillId="0" borderId="159" xfId="8" applyNumberFormat="1" applyFont="1" applyBorder="1" applyAlignment="1" applyProtection="1">
      <alignment horizontal="right" vertical="center"/>
      <protection locked="0"/>
    </xf>
    <xf numFmtId="167" fontId="25" fillId="0" borderId="159" xfId="8" applyNumberFormat="1" applyFont="1" applyBorder="1" applyAlignment="1">
      <alignment horizontal="right" vertical="center"/>
    </xf>
    <xf numFmtId="167" fontId="25" fillId="0" borderId="160" xfId="8" applyNumberFormat="1" applyFont="1" applyBorder="1" applyAlignment="1">
      <alignment horizontal="right" vertical="center"/>
    </xf>
    <xf numFmtId="167" fontId="25" fillId="0" borderId="158" xfId="9" applyNumberFormat="1" applyFont="1" applyBorder="1" applyAlignment="1" applyProtection="1">
      <alignment horizontal="right" vertical="center"/>
      <protection locked="0"/>
    </xf>
    <xf numFmtId="167" fontId="25" fillId="0" borderId="159" xfId="9" applyNumberFormat="1" applyFont="1" applyBorder="1" applyAlignment="1" applyProtection="1">
      <alignment horizontal="right" vertical="center"/>
      <protection locked="0"/>
    </xf>
    <xf numFmtId="167" fontId="25" fillId="0" borderId="159" xfId="9" applyNumberFormat="1" applyFont="1" applyBorder="1" applyAlignment="1">
      <alignment horizontal="right" vertical="center"/>
    </xf>
    <xf numFmtId="167" fontId="25" fillId="0" borderId="160" xfId="9" applyNumberFormat="1" applyFont="1" applyBorder="1" applyAlignment="1">
      <alignment horizontal="right" vertical="center"/>
    </xf>
    <xf numFmtId="0" fontId="24" fillId="0" borderId="164" xfId="3" applyFont="1" applyBorder="1" applyAlignment="1" applyProtection="1">
      <alignment vertical="center"/>
      <protection locked="0"/>
    </xf>
    <xf numFmtId="164" fontId="24" fillId="0" borderId="165" xfId="3" applyNumberFormat="1" applyFont="1" applyBorder="1" applyAlignment="1">
      <alignment horizontal="right" vertical="center"/>
    </xf>
    <xf numFmtId="164" fontId="25" fillId="0" borderId="166" xfId="3" applyNumberFormat="1" applyFont="1" applyBorder="1" applyAlignment="1">
      <alignment horizontal="right" vertical="center"/>
    </xf>
    <xf numFmtId="164" fontId="25" fillId="0" borderId="167" xfId="3" applyNumberFormat="1" applyFont="1" applyBorder="1" applyAlignment="1">
      <alignment horizontal="right" vertical="center"/>
    </xf>
    <xf numFmtId="164" fontId="25" fillId="0" borderId="165" xfId="3" applyNumberFormat="1" applyFont="1" applyBorder="1" applyAlignment="1">
      <alignment horizontal="right" vertical="center"/>
    </xf>
    <xf numFmtId="164" fontId="25" fillId="0" borderId="168" xfId="3" applyNumberFormat="1" applyFont="1" applyBorder="1" applyAlignment="1">
      <alignment horizontal="right" vertical="center"/>
    </xf>
    <xf numFmtId="164" fontId="25" fillId="0" borderId="169" xfId="3" applyNumberFormat="1" applyFont="1" applyBorder="1" applyAlignment="1">
      <alignment vertical="center"/>
    </xf>
    <xf numFmtId="164" fontId="25" fillId="0" borderId="165" xfId="3" applyNumberFormat="1" applyFont="1" applyBorder="1" applyAlignment="1">
      <alignment vertical="center"/>
    </xf>
    <xf numFmtId="164" fontId="25" fillId="0" borderId="169" xfId="3" applyNumberFormat="1" applyFont="1" applyBorder="1" applyAlignment="1" applyProtection="1">
      <alignment vertical="center"/>
      <protection locked="0"/>
    </xf>
    <xf numFmtId="164" fontId="25" fillId="0" borderId="166" xfId="3" applyNumberFormat="1" applyFont="1" applyBorder="1" applyAlignment="1" applyProtection="1">
      <alignment vertical="center"/>
      <protection locked="0"/>
    </xf>
    <xf numFmtId="0" fontId="15" fillId="0" borderId="143" xfId="3" applyFont="1" applyBorder="1" applyAlignment="1" applyProtection="1">
      <alignment vertical="center"/>
      <protection locked="0"/>
    </xf>
    <xf numFmtId="0" fontId="24" fillId="0" borderId="144" xfId="3" applyFont="1" applyBorder="1" applyAlignment="1">
      <alignment horizontal="right" vertical="center"/>
    </xf>
    <xf numFmtId="0" fontId="25" fillId="0" borderId="148" xfId="3" applyFont="1" applyBorder="1" applyAlignment="1">
      <alignment vertical="center"/>
    </xf>
    <xf numFmtId="0" fontId="25" fillId="0" borderId="144" xfId="3" applyFont="1" applyBorder="1" applyAlignment="1">
      <alignment vertical="center"/>
    </xf>
    <xf numFmtId="0" fontId="25" fillId="0" borderId="148" xfId="3" applyFont="1" applyBorder="1" applyAlignment="1" applyProtection="1">
      <alignment vertical="center"/>
      <protection locked="0"/>
    </xf>
    <xf numFmtId="0" fontId="25" fillId="0" borderId="145" xfId="3" applyFont="1" applyBorder="1" applyAlignment="1" applyProtection="1">
      <alignment vertical="center"/>
      <protection locked="0"/>
    </xf>
    <xf numFmtId="0" fontId="25" fillId="0" borderId="149" xfId="3" applyFont="1" applyBorder="1" applyAlignment="1" applyProtection="1">
      <alignment vertical="center"/>
      <protection locked="0"/>
    </xf>
    <xf numFmtId="169" fontId="24" fillId="0" borderId="150" xfId="3" applyNumberFormat="1" applyFont="1" applyBorder="1" applyAlignment="1">
      <alignment horizontal="right" vertical="center"/>
    </xf>
    <xf numFmtId="169" fontId="25" fillId="0" borderId="151" xfId="3" applyNumberFormat="1" applyFont="1" applyBorder="1" applyAlignment="1">
      <alignment horizontal="right" vertical="center"/>
    </xf>
    <xf numFmtId="169" fontId="25" fillId="0" borderId="152" xfId="3" applyNumberFormat="1" applyFont="1" applyBorder="1" applyAlignment="1">
      <alignment horizontal="right" vertical="center"/>
    </xf>
    <xf numFmtId="169" fontId="25" fillId="0" borderId="150" xfId="3" applyNumberFormat="1" applyFont="1" applyBorder="1" applyAlignment="1">
      <alignment horizontal="right" vertical="center"/>
    </xf>
    <xf numFmtId="169" fontId="25" fillId="0" borderId="153" xfId="3" applyNumberFormat="1" applyFont="1" applyBorder="1" applyAlignment="1">
      <alignment horizontal="right" vertical="center"/>
    </xf>
    <xf numFmtId="169" fontId="25" fillId="0" borderId="154" xfId="3" applyNumberFormat="1" applyFont="1" applyBorder="1" applyAlignment="1">
      <alignment vertical="center"/>
    </xf>
    <xf numFmtId="169" fontId="25" fillId="0" borderId="150" xfId="3" applyNumberFormat="1" applyFont="1" applyBorder="1" applyAlignment="1">
      <alignment vertical="center"/>
    </xf>
    <xf numFmtId="169" fontId="25" fillId="0" borderId="154" xfId="3" applyNumberFormat="1" applyFont="1" applyBorder="1" applyAlignment="1" applyProtection="1">
      <alignment horizontal="right" vertical="center"/>
      <protection locked="0"/>
    </xf>
    <xf numFmtId="169" fontId="25" fillId="0" borderId="151" xfId="3" applyNumberFormat="1" applyFont="1" applyBorder="1" applyAlignment="1" applyProtection="1">
      <alignment horizontal="right" vertical="center"/>
      <protection locked="0"/>
    </xf>
    <xf numFmtId="169" fontId="24" fillId="0" borderId="156" xfId="3" applyNumberFormat="1" applyFont="1" applyBorder="1" applyAlignment="1">
      <alignment horizontal="right" vertical="center"/>
    </xf>
    <xf numFmtId="169" fontId="25" fillId="0" borderId="157" xfId="3" applyNumberFormat="1" applyFont="1" applyBorder="1" applyAlignment="1">
      <alignment horizontal="right" vertical="center"/>
    </xf>
    <xf numFmtId="169" fontId="25" fillId="0" borderId="162" xfId="3" applyNumberFormat="1" applyFont="1" applyBorder="1" applyAlignment="1">
      <alignment horizontal="right" vertical="center"/>
    </xf>
    <xf numFmtId="169" fontId="25" fillId="0" borderId="156" xfId="3" applyNumberFormat="1" applyFont="1" applyBorder="1" applyAlignment="1">
      <alignment horizontal="right" vertical="center"/>
    </xf>
    <xf numFmtId="169" fontId="25" fillId="0" borderId="163" xfId="3" applyNumberFormat="1" applyFont="1" applyBorder="1" applyAlignment="1">
      <alignment horizontal="right" vertical="center"/>
    </xf>
    <xf numFmtId="169" fontId="25" fillId="0" borderId="161" xfId="3" applyNumberFormat="1" applyFont="1" applyBorder="1" applyAlignment="1">
      <alignment vertical="center"/>
    </xf>
    <xf numFmtId="169" fontId="25" fillId="0" borderId="156" xfId="3" applyNumberFormat="1" applyFont="1" applyBorder="1" applyAlignment="1">
      <alignment vertical="center"/>
    </xf>
    <xf numFmtId="169" fontId="25" fillId="0" borderId="161" xfId="3" applyNumberFormat="1" applyFont="1" applyBorder="1" applyAlignment="1" applyProtection="1">
      <alignment horizontal="right" vertical="center"/>
      <protection locked="0"/>
    </xf>
    <xf numFmtId="169" fontId="25" fillId="0" borderId="157" xfId="3" applyNumberFormat="1" applyFont="1" applyBorder="1" applyAlignment="1" applyProtection="1">
      <alignment vertical="center"/>
      <protection locked="0"/>
    </xf>
    <xf numFmtId="172" fontId="24" fillId="0" borderId="156" xfId="3" applyNumberFormat="1" applyFont="1" applyBorder="1" applyAlignment="1">
      <alignment horizontal="right" vertical="center"/>
    </xf>
    <xf numFmtId="172" fontId="25" fillId="0" borderId="157" xfId="3" applyNumberFormat="1" applyFont="1" applyBorder="1" applyAlignment="1">
      <alignment horizontal="right" vertical="center"/>
    </xf>
    <xf numFmtId="172" fontId="25" fillId="0" borderId="162" xfId="3" applyNumberFormat="1" applyFont="1" applyBorder="1" applyAlignment="1">
      <alignment horizontal="right" vertical="center"/>
    </xf>
    <xf numFmtId="172" fontId="25" fillId="0" borderId="156" xfId="3" applyNumberFormat="1" applyFont="1" applyBorder="1" applyAlignment="1">
      <alignment horizontal="right" vertical="center"/>
    </xf>
    <xf numFmtId="172" fontId="25" fillId="0" borderId="163" xfId="3" applyNumberFormat="1" applyFont="1" applyBorder="1" applyAlignment="1">
      <alignment horizontal="right" vertical="center"/>
    </xf>
    <xf numFmtId="172" fontId="25" fillId="0" borderId="161" xfId="3" applyNumberFormat="1" applyFont="1" applyBorder="1" applyAlignment="1">
      <alignment vertical="center"/>
    </xf>
    <xf numFmtId="172" fontId="25" fillId="0" borderId="156" xfId="3" applyNumberFormat="1" applyFont="1" applyBorder="1" applyAlignment="1">
      <alignment vertical="center"/>
    </xf>
    <xf numFmtId="169" fontId="25" fillId="0" borderId="157" xfId="3" applyNumberFormat="1" applyFont="1" applyBorder="1" applyAlignment="1" applyProtection="1">
      <alignment horizontal="right" vertical="center"/>
      <protection locked="0"/>
    </xf>
    <xf numFmtId="170" fontId="24" fillId="0" borderId="156" xfId="3" applyNumberFormat="1" applyFont="1" applyBorder="1" applyAlignment="1">
      <alignment horizontal="right" vertical="center"/>
    </xf>
    <xf numFmtId="170" fontId="25" fillId="0" borderId="157" xfId="3" applyNumberFormat="1" applyFont="1" applyBorder="1" applyAlignment="1">
      <alignment horizontal="right" vertical="center"/>
    </xf>
    <xf numFmtId="170" fontId="25" fillId="0" borderId="158" xfId="10" applyNumberFormat="1" applyFont="1" applyBorder="1" applyAlignment="1" applyProtection="1">
      <alignment horizontal="right" vertical="center"/>
      <protection locked="0"/>
    </xf>
    <xf numFmtId="170" fontId="25" fillId="0" borderId="159" xfId="10" applyNumberFormat="1" applyFont="1" applyBorder="1" applyAlignment="1" applyProtection="1">
      <alignment horizontal="right" vertical="center"/>
      <protection locked="0"/>
    </xf>
    <xf numFmtId="170" fontId="25" fillId="0" borderId="159" xfId="10" applyNumberFormat="1" applyFont="1" applyBorder="1" applyAlignment="1">
      <alignment horizontal="right" vertical="center"/>
    </xf>
    <xf numFmtId="170" fontId="25" fillId="0" borderId="160" xfId="10" applyNumberFormat="1" applyFont="1" applyBorder="1" applyAlignment="1">
      <alignment horizontal="right" vertical="center"/>
    </xf>
    <xf numFmtId="170" fontId="25" fillId="0" borderId="161" xfId="3" applyNumberFormat="1" applyFont="1" applyBorder="1" applyAlignment="1">
      <alignment vertical="center"/>
    </xf>
    <xf numFmtId="170" fontId="25" fillId="0" borderId="156" xfId="3" applyNumberFormat="1" applyFont="1" applyBorder="1" applyAlignment="1">
      <alignment vertical="center"/>
    </xf>
    <xf numFmtId="170" fontId="25" fillId="0" borderId="161" xfId="3" applyNumberFormat="1" applyFont="1" applyBorder="1" applyAlignment="1" applyProtection="1">
      <alignment horizontal="right" vertical="center"/>
      <protection locked="0"/>
    </xf>
    <xf numFmtId="170" fontId="25" fillId="0" borderId="157" xfId="3" applyNumberFormat="1" applyFont="1" applyBorder="1" applyAlignment="1" applyProtection="1">
      <alignment vertical="center"/>
      <protection locked="0"/>
    </xf>
    <xf numFmtId="169" fontId="25" fillId="0" borderId="162" xfId="3" applyNumberFormat="1" applyFont="1" applyBorder="1" applyAlignment="1">
      <alignment vertical="center"/>
    </xf>
    <xf numFmtId="169" fontId="25" fillId="0" borderId="163" xfId="3" applyNumberFormat="1" applyFont="1" applyBorder="1" applyAlignment="1">
      <alignment vertical="center"/>
    </xf>
    <xf numFmtId="170" fontId="25" fillId="0" borderId="158" xfId="11" applyNumberFormat="1" applyFont="1" applyBorder="1" applyAlignment="1" applyProtection="1">
      <alignment horizontal="right" vertical="center"/>
      <protection locked="0"/>
    </xf>
    <xf numFmtId="170" fontId="25" fillId="0" borderId="159" xfId="11" applyNumberFormat="1" applyFont="1" applyBorder="1" applyAlignment="1" applyProtection="1">
      <alignment horizontal="right" vertical="center"/>
      <protection locked="0"/>
    </xf>
    <xf numFmtId="170" fontId="25" fillId="0" borderId="159" xfId="11" applyNumberFormat="1" applyFont="1" applyBorder="1" applyAlignment="1">
      <alignment horizontal="right" vertical="center"/>
    </xf>
    <xf numFmtId="170" fontId="25" fillId="0" borderId="160" xfId="11" applyNumberFormat="1" applyFont="1" applyBorder="1" applyAlignment="1">
      <alignment horizontal="right" vertical="center"/>
    </xf>
    <xf numFmtId="0" fontId="24" fillId="0" borderId="155" xfId="3" applyFont="1" applyBorder="1" applyAlignment="1" applyProtection="1">
      <alignment horizontal="left" vertical="center"/>
      <protection locked="0"/>
    </xf>
    <xf numFmtId="171" fontId="24" fillId="0" borderId="156" xfId="3" applyNumberFormat="1" applyFont="1" applyBorder="1" applyAlignment="1">
      <alignment horizontal="right" vertical="center"/>
    </xf>
    <xf numFmtId="171" fontId="25" fillId="0" borderId="157" xfId="3" applyNumberFormat="1" applyFont="1" applyBorder="1" applyAlignment="1">
      <alignment horizontal="right" vertical="center"/>
    </xf>
    <xf numFmtId="171" fontId="25" fillId="0" borderId="162" xfId="3" applyNumberFormat="1" applyFont="1" applyBorder="1" applyAlignment="1">
      <alignment horizontal="right" vertical="center"/>
    </xf>
    <xf numFmtId="171" fontId="25" fillId="0" borderId="156" xfId="3" applyNumberFormat="1" applyFont="1" applyBorder="1" applyAlignment="1">
      <alignment horizontal="right" vertical="center"/>
    </xf>
    <xf numFmtId="171" fontId="25" fillId="0" borderId="163" xfId="3" applyNumberFormat="1" applyFont="1" applyBorder="1" applyAlignment="1">
      <alignment horizontal="right" vertical="center"/>
    </xf>
    <xf numFmtId="171" fontId="25" fillId="0" borderId="161" xfId="3" applyNumberFormat="1" applyFont="1" applyBorder="1" applyAlignment="1">
      <alignment vertical="center"/>
    </xf>
    <xf numFmtId="171" fontId="25" fillId="0" borderId="156" xfId="3" applyNumberFormat="1" applyFont="1" applyBorder="1" applyAlignment="1">
      <alignment vertical="center"/>
    </xf>
    <xf numFmtId="171" fontId="25" fillId="0" borderId="161" xfId="3" applyNumberFormat="1" applyFont="1" applyBorder="1" applyAlignment="1" applyProtection="1">
      <alignment horizontal="right" vertical="center"/>
      <protection locked="0"/>
    </xf>
    <xf numFmtId="171" fontId="25" fillId="0" borderId="157" xfId="3" applyNumberFormat="1" applyFont="1" applyBorder="1" applyAlignment="1" applyProtection="1">
      <alignment vertical="center"/>
      <protection locked="0"/>
    </xf>
    <xf numFmtId="170" fontId="25" fillId="0" borderId="158" xfId="12" applyNumberFormat="1" applyFont="1" applyBorder="1" applyAlignment="1" applyProtection="1">
      <alignment horizontal="right" vertical="center"/>
      <protection locked="0"/>
    </xf>
    <xf numFmtId="170" fontId="25" fillId="0" borderId="159" xfId="12" applyNumberFormat="1" applyFont="1" applyBorder="1" applyAlignment="1" applyProtection="1">
      <alignment horizontal="right" vertical="center"/>
      <protection locked="0"/>
    </xf>
    <xf numFmtId="170" fontId="25" fillId="0" borderId="159" xfId="12" applyNumberFormat="1" applyFont="1" applyBorder="1" applyAlignment="1">
      <alignment horizontal="right" vertical="center"/>
    </xf>
    <xf numFmtId="170" fontId="25" fillId="0" borderId="160" xfId="12" applyNumberFormat="1" applyFont="1" applyBorder="1" applyAlignment="1">
      <alignment horizontal="right" vertical="center"/>
    </xf>
    <xf numFmtId="0" fontId="25" fillId="0" borderId="164" xfId="3" applyFont="1" applyBorder="1" applyAlignment="1" applyProtection="1">
      <alignment horizontal="left" vertical="center" indent="1"/>
      <protection locked="0"/>
    </xf>
    <xf numFmtId="170" fontId="24" fillId="0" borderId="165" xfId="3" applyNumberFormat="1" applyFont="1" applyBorder="1" applyAlignment="1">
      <alignment horizontal="right" vertical="center"/>
    </xf>
    <xf numFmtId="170" fontId="25" fillId="0" borderId="166" xfId="3" applyNumberFormat="1" applyFont="1" applyBorder="1" applyAlignment="1">
      <alignment horizontal="right" vertical="center"/>
    </xf>
    <xf numFmtId="170" fontId="25" fillId="0" borderId="170" xfId="13" applyNumberFormat="1" applyFont="1" applyBorder="1" applyAlignment="1" applyProtection="1">
      <alignment horizontal="right" vertical="center"/>
      <protection locked="0"/>
    </xf>
    <xf numFmtId="170" fontId="25" fillId="0" borderId="171" xfId="13" applyNumberFormat="1" applyFont="1" applyBorder="1" applyAlignment="1" applyProtection="1">
      <alignment horizontal="right" vertical="center"/>
      <protection locked="0"/>
    </xf>
    <xf numFmtId="170" fontId="25" fillId="0" borderId="171" xfId="13" applyNumberFormat="1" applyFont="1" applyBorder="1" applyAlignment="1">
      <alignment horizontal="right" vertical="center"/>
    </xf>
    <xf numFmtId="170" fontId="25" fillId="0" borderId="172" xfId="13" applyNumberFormat="1" applyFont="1" applyBorder="1" applyAlignment="1">
      <alignment horizontal="right" vertical="center"/>
    </xf>
    <xf numFmtId="170" fontId="25" fillId="0" borderId="169" xfId="3" applyNumberFormat="1" applyFont="1" applyBorder="1" applyAlignment="1">
      <alignment vertical="center"/>
    </xf>
    <xf numFmtId="170" fontId="25" fillId="0" borderId="165" xfId="3" applyNumberFormat="1" applyFont="1" applyBorder="1" applyAlignment="1">
      <alignment vertical="center"/>
    </xf>
    <xf numFmtId="170" fontId="25" fillId="0" borderId="169" xfId="3" applyNumberFormat="1" applyFont="1" applyBorder="1" applyAlignment="1" applyProtection="1">
      <alignment horizontal="right" vertical="center"/>
      <protection locked="0"/>
    </xf>
    <xf numFmtId="170" fontId="25" fillId="0" borderId="166" xfId="3" applyNumberFormat="1" applyFont="1" applyBorder="1" applyAlignment="1" applyProtection="1">
      <alignment vertical="center"/>
      <protection locked="0"/>
    </xf>
    <xf numFmtId="0" fontId="17" fillId="0" borderId="149" xfId="3" applyFont="1" applyBorder="1" applyAlignment="1" applyProtection="1">
      <alignment horizontal="left" vertical="center" indent="1"/>
      <protection locked="0"/>
    </xf>
    <xf numFmtId="170" fontId="18" fillId="0" borderId="150" xfId="3" applyNumberFormat="1" applyFont="1" applyBorder="1" applyAlignment="1">
      <alignment horizontal="right" vertical="center"/>
    </xf>
    <xf numFmtId="170" fontId="17" fillId="0" borderId="151" xfId="3" applyNumberFormat="1" applyFont="1" applyBorder="1" applyAlignment="1">
      <alignment horizontal="right" vertical="center"/>
    </xf>
    <xf numFmtId="170" fontId="17" fillId="0" borderId="173" xfId="14" applyNumberFormat="1" applyFont="1" applyBorder="1" applyAlignment="1" applyProtection="1">
      <alignment horizontal="right" vertical="center"/>
      <protection locked="0"/>
    </xf>
    <xf numFmtId="170" fontId="17" fillId="0" borderId="174" xfId="14" applyNumberFormat="1" applyFont="1" applyBorder="1" applyAlignment="1" applyProtection="1">
      <alignment horizontal="right" vertical="center"/>
      <protection locked="0"/>
    </xf>
    <xf numFmtId="170" fontId="17" fillId="0" borderId="174" xfId="14" applyNumberFormat="1" applyFont="1" applyBorder="1" applyAlignment="1">
      <alignment horizontal="right" vertical="center"/>
    </xf>
    <xf numFmtId="170" fontId="17" fillId="0" borderId="175" xfId="14" applyNumberFormat="1" applyFont="1" applyBorder="1" applyAlignment="1">
      <alignment horizontal="right" vertical="center"/>
    </xf>
    <xf numFmtId="170" fontId="25" fillId="0" borderId="154" xfId="3" applyNumberFormat="1" applyFont="1" applyBorder="1" applyAlignment="1">
      <alignment horizontal="right" vertical="center"/>
    </xf>
    <xf numFmtId="170" fontId="25" fillId="0" borderId="150" xfId="3" applyNumberFormat="1" applyFont="1" applyBorder="1" applyAlignment="1">
      <alignment horizontal="right" vertical="center"/>
    </xf>
    <xf numFmtId="170" fontId="25" fillId="0" borderId="154" xfId="3" applyNumberFormat="1" applyFont="1" applyBorder="1" applyAlignment="1" applyProtection="1">
      <alignment horizontal="right" vertical="center"/>
      <protection locked="0"/>
    </xf>
    <xf numFmtId="170" fontId="25" fillId="0" borderId="151" xfId="3" applyNumberFormat="1" applyFont="1" applyBorder="1" applyAlignment="1" applyProtection="1">
      <alignment horizontal="right" vertical="center"/>
      <protection locked="0"/>
    </xf>
    <xf numFmtId="170" fontId="17" fillId="0" borderId="150" xfId="3" applyNumberFormat="1" applyFont="1" applyBorder="1" applyAlignment="1">
      <alignment horizontal="right" vertical="center"/>
    </xf>
    <xf numFmtId="0" fontId="17" fillId="0" borderId="155" xfId="3" applyFont="1" applyBorder="1" applyAlignment="1" applyProtection="1">
      <alignment horizontal="left" vertical="center" indent="1"/>
      <protection locked="0"/>
    </xf>
    <xf numFmtId="170" fontId="18" fillId="0" borderId="156" xfId="3" applyNumberFormat="1" applyFont="1" applyBorder="1" applyAlignment="1">
      <alignment horizontal="right" vertical="center"/>
    </xf>
    <xf numFmtId="170" fontId="17" fillId="0" borderId="157" xfId="3" applyNumberFormat="1" applyFont="1" applyBorder="1" applyAlignment="1">
      <alignment horizontal="right" vertical="center"/>
    </xf>
    <xf numFmtId="170" fontId="17" fillId="0" borderId="158" xfId="14" applyNumberFormat="1" applyFont="1" applyBorder="1" applyAlignment="1" applyProtection="1">
      <alignment horizontal="right" vertical="center"/>
      <protection locked="0"/>
    </xf>
    <xf numFmtId="170" fontId="17" fillId="0" borderId="159" xfId="14" applyNumberFormat="1" applyFont="1" applyBorder="1" applyAlignment="1" applyProtection="1">
      <alignment horizontal="right" vertical="center"/>
      <protection locked="0"/>
    </xf>
    <xf numFmtId="170" fontId="17" fillId="0" borderId="159" xfId="14" applyNumberFormat="1" applyFont="1" applyBorder="1" applyAlignment="1">
      <alignment horizontal="right" vertical="center"/>
    </xf>
    <xf numFmtId="170" fontId="17" fillId="0" borderId="160" xfId="14" applyNumberFormat="1" applyFont="1" applyBorder="1" applyAlignment="1">
      <alignment horizontal="right" vertical="center"/>
    </xf>
    <xf numFmtId="170" fontId="17" fillId="0" borderId="161" xfId="3" applyNumberFormat="1" applyFont="1" applyBorder="1" applyAlignment="1">
      <alignment horizontal="right" vertical="center"/>
    </xf>
    <xf numFmtId="170" fontId="17" fillId="0" borderId="156" xfId="3" applyNumberFormat="1" applyFont="1" applyBorder="1" applyAlignment="1">
      <alignment horizontal="right" vertical="center"/>
    </xf>
    <xf numFmtId="170" fontId="17" fillId="0" borderId="161" xfId="3" applyNumberFormat="1" applyFont="1" applyBorder="1" applyAlignment="1" applyProtection="1">
      <alignment horizontal="right" vertical="center"/>
      <protection locked="0"/>
    </xf>
    <xf numFmtId="170" fontId="17" fillId="0" borderId="157" xfId="3" applyNumberFormat="1" applyFont="1" applyBorder="1" applyAlignment="1" applyProtection="1">
      <alignment horizontal="right" vertical="center"/>
      <protection locked="0"/>
    </xf>
    <xf numFmtId="0" fontId="17" fillId="0" borderId="155" xfId="3" applyFont="1" applyBorder="1" applyAlignment="1" applyProtection="1">
      <alignment vertical="center"/>
      <protection locked="0"/>
    </xf>
    <xf numFmtId="170" fontId="25" fillId="0" borderId="161" xfId="3" applyNumberFormat="1" applyFont="1" applyBorder="1" applyAlignment="1">
      <alignment horizontal="right" vertical="center"/>
    </xf>
    <xf numFmtId="170" fontId="25" fillId="0" borderId="156" xfId="3" applyNumberFormat="1" applyFont="1" applyBorder="1" applyAlignment="1">
      <alignment horizontal="right" vertical="center"/>
    </xf>
    <xf numFmtId="170" fontId="25" fillId="0" borderId="157" xfId="3" applyNumberFormat="1" applyFont="1" applyBorder="1" applyAlignment="1" applyProtection="1">
      <alignment horizontal="right" vertical="center"/>
      <protection locked="0"/>
    </xf>
    <xf numFmtId="170" fontId="17" fillId="0" borderId="156" xfId="3" applyNumberFormat="1" applyFont="1" applyBorder="1" applyAlignment="1">
      <alignment vertical="center"/>
    </xf>
    <xf numFmtId="0" fontId="18" fillId="0" borderId="155" xfId="3" applyFont="1" applyBorder="1" applyAlignment="1" applyProtection="1">
      <alignment vertical="center"/>
      <protection locked="0"/>
    </xf>
    <xf numFmtId="0" fontId="18" fillId="0" borderId="176" xfId="3" applyFont="1" applyBorder="1" applyAlignment="1" applyProtection="1">
      <alignment vertical="center"/>
      <protection locked="0"/>
    </xf>
    <xf numFmtId="170" fontId="18" fillId="0" borderId="177" xfId="3" applyNumberFormat="1" applyFont="1" applyBorder="1" applyAlignment="1">
      <alignment horizontal="right" vertical="center"/>
    </xf>
    <xf numFmtId="170" fontId="17" fillId="0" borderId="176" xfId="3" applyNumberFormat="1" applyFont="1" applyBorder="1" applyAlignment="1">
      <alignment horizontal="right" vertical="center"/>
    </xf>
    <xf numFmtId="170" fontId="17" fillId="0" borderId="20" xfId="14" applyNumberFormat="1" applyFont="1" applyBorder="1" applyAlignment="1" applyProtection="1">
      <alignment horizontal="right" vertical="center"/>
      <protection locked="0"/>
    </xf>
    <xf numFmtId="170" fontId="17" fillId="0" borderId="177" xfId="14" applyNumberFormat="1" applyFont="1" applyBorder="1" applyAlignment="1" applyProtection="1">
      <alignment horizontal="right" vertical="center"/>
      <protection locked="0"/>
    </xf>
    <xf numFmtId="170" fontId="17" fillId="0" borderId="177" xfId="14" applyNumberFormat="1" applyFont="1" applyBorder="1" applyAlignment="1">
      <alignment horizontal="right" vertical="center"/>
    </xf>
    <xf numFmtId="170" fontId="17" fillId="0" borderId="178" xfId="14" applyNumberFormat="1" applyFont="1" applyBorder="1" applyAlignment="1">
      <alignment horizontal="right" vertical="center"/>
    </xf>
    <xf numFmtId="170" fontId="25" fillId="0" borderId="179" xfId="3" applyNumberFormat="1" applyFont="1" applyBorder="1" applyAlignment="1">
      <alignment horizontal="right" vertical="center"/>
    </xf>
    <xf numFmtId="170" fontId="25" fillId="0" borderId="177" xfId="3" applyNumberFormat="1" applyFont="1" applyBorder="1" applyAlignment="1">
      <alignment horizontal="right" vertical="center"/>
    </xf>
    <xf numFmtId="170" fontId="25" fillId="0" borderId="179" xfId="3" applyNumberFormat="1" applyFont="1" applyBorder="1" applyAlignment="1" applyProtection="1">
      <alignment horizontal="right" vertical="center"/>
      <protection locked="0"/>
    </xf>
    <xf numFmtId="170" fontId="25" fillId="0" borderId="176" xfId="3" applyNumberFormat="1" applyFont="1" applyBorder="1" applyAlignment="1" applyProtection="1">
      <alignment horizontal="right" vertical="center"/>
      <protection locked="0"/>
    </xf>
    <xf numFmtId="170" fontId="17" fillId="0" borderId="177" xfId="3" applyNumberFormat="1" applyFont="1" applyBorder="1" applyAlignment="1">
      <alignment vertical="center"/>
    </xf>
    <xf numFmtId="170" fontId="17" fillId="0" borderId="177" xfId="3" applyNumberFormat="1" applyFont="1" applyBorder="1" applyAlignment="1">
      <alignment horizontal="right" vertical="center"/>
    </xf>
    <xf numFmtId="0" fontId="15" fillId="0" borderId="180" xfId="3" applyFont="1" applyBorder="1" applyAlignment="1" applyProtection="1">
      <alignment vertical="center"/>
      <protection locked="0"/>
    </xf>
    <xf numFmtId="0" fontId="24" fillId="0" borderId="181" xfId="3" applyFont="1" applyBorder="1" applyAlignment="1">
      <alignment horizontal="right" vertical="center"/>
    </xf>
    <xf numFmtId="0" fontId="25" fillId="0" borderId="182" xfId="3" applyFont="1" applyBorder="1" applyAlignment="1">
      <alignment vertical="center"/>
    </xf>
    <xf numFmtId="0" fontId="25" fillId="0" borderId="183" xfId="3" applyFont="1" applyBorder="1" applyAlignment="1">
      <alignment horizontal="right" vertical="center"/>
    </xf>
    <xf numFmtId="0" fontId="25" fillId="0" borderId="181" xfId="3" applyFont="1" applyBorder="1" applyAlignment="1">
      <alignment horizontal="right" vertical="center"/>
    </xf>
    <xf numFmtId="0" fontId="25" fillId="0" borderId="184" xfId="3" applyFont="1" applyBorder="1" applyAlignment="1">
      <alignment horizontal="right" vertical="center"/>
    </xf>
    <xf numFmtId="0" fontId="25" fillId="0" borderId="185" xfId="3" applyFont="1" applyBorder="1" applyAlignment="1">
      <alignment vertical="center"/>
    </xf>
    <xf numFmtId="0" fontId="25" fillId="0" borderId="181" xfId="3" applyFont="1" applyBorder="1" applyAlignment="1">
      <alignment vertical="center"/>
    </xf>
    <xf numFmtId="0" fontId="25" fillId="0" borderId="185" xfId="3" applyFont="1" applyBorder="1" applyAlignment="1" applyProtection="1">
      <alignment vertical="center"/>
      <protection locked="0"/>
    </xf>
    <xf numFmtId="0" fontId="25" fillId="0" borderId="182" xfId="3" applyFont="1" applyBorder="1" applyAlignment="1" applyProtection="1">
      <alignment vertical="center"/>
      <protection locked="0"/>
    </xf>
    <xf numFmtId="167" fontId="18" fillId="0" borderId="156" xfId="3" applyNumberFormat="1" applyFont="1" applyBorder="1" applyAlignment="1">
      <alignment horizontal="right" vertical="center"/>
    </xf>
    <xf numFmtId="167" fontId="17" fillId="0" borderId="157" xfId="3" applyNumberFormat="1" applyFont="1" applyBorder="1" applyAlignment="1">
      <alignment vertical="center"/>
    </xf>
    <xf numFmtId="167" fontId="17" fillId="0" borderId="162" xfId="3" applyNumberFormat="1" applyFont="1" applyBorder="1" applyAlignment="1">
      <alignment vertical="center"/>
    </xf>
    <xf numFmtId="167" fontId="17" fillId="0" borderId="156" xfId="3" applyNumberFormat="1" applyFont="1" applyBorder="1" applyAlignment="1">
      <alignment vertical="center"/>
    </xf>
    <xf numFmtId="167" fontId="17" fillId="0" borderId="163" xfId="3" applyNumberFormat="1" applyFont="1" applyBorder="1" applyAlignment="1">
      <alignment vertical="center"/>
    </xf>
    <xf numFmtId="167" fontId="17" fillId="0" borderId="161" xfId="3" applyNumberFormat="1" applyFont="1" applyBorder="1" applyAlignment="1">
      <alignment vertical="center"/>
    </xf>
    <xf numFmtId="164" fontId="25" fillId="7" borderId="186" xfId="3" applyNumberFormat="1" applyFont="1" applyFill="1" applyBorder="1" applyProtection="1">
      <protection locked="0"/>
    </xf>
    <xf numFmtId="164" fontId="25" fillId="7" borderId="187" xfId="3" applyNumberFormat="1" applyFont="1" applyFill="1" applyBorder="1" applyProtection="1">
      <protection locked="0"/>
    </xf>
    <xf numFmtId="164" fontId="25" fillId="7" borderId="188" xfId="3" applyNumberFormat="1" applyFont="1" applyFill="1" applyBorder="1"/>
    <xf numFmtId="0" fontId="17" fillId="0" borderId="163" xfId="3" applyFont="1" applyBorder="1" applyAlignment="1" applyProtection="1">
      <alignment vertical="center"/>
      <protection locked="0"/>
    </xf>
    <xf numFmtId="167" fontId="18" fillId="0" borderId="189" xfId="3" applyNumberFormat="1" applyFont="1" applyBorder="1" applyAlignment="1">
      <alignment horizontal="right" vertical="center"/>
    </xf>
    <xf numFmtId="167" fontId="17" fillId="0" borderId="189" xfId="3" applyNumberFormat="1" applyFont="1" applyBorder="1" applyAlignment="1">
      <alignment vertical="center"/>
    </xf>
    <xf numFmtId="164" fontId="25" fillId="7" borderId="190" xfId="3" applyNumberFormat="1" applyFont="1" applyFill="1" applyBorder="1" applyProtection="1">
      <protection locked="0"/>
    </xf>
    <xf numFmtId="164" fontId="25" fillId="7" borderId="191" xfId="3" applyNumberFormat="1" applyFont="1" applyFill="1" applyBorder="1" applyProtection="1">
      <protection locked="0"/>
    </xf>
    <xf numFmtId="164" fontId="25" fillId="7" borderId="0" xfId="3" applyNumberFormat="1" applyFont="1" applyFill="1"/>
    <xf numFmtId="0" fontId="17" fillId="0" borderId="164" xfId="3" applyFont="1" applyBorder="1" applyAlignment="1" applyProtection="1">
      <alignment vertical="center"/>
      <protection locked="0"/>
    </xf>
    <xf numFmtId="167" fontId="18" fillId="0" borderId="165" xfId="3" applyNumberFormat="1" applyFont="1" applyBorder="1" applyAlignment="1">
      <alignment horizontal="right" vertical="center"/>
    </xf>
    <xf numFmtId="167" fontId="17" fillId="0" borderId="166" xfId="3" applyNumberFormat="1" applyFont="1" applyBorder="1" applyAlignment="1">
      <alignment vertical="center"/>
    </xf>
    <xf numFmtId="167" fontId="17" fillId="0" borderId="167" xfId="3" applyNumberFormat="1" applyFont="1" applyBorder="1" applyAlignment="1">
      <alignment vertical="center"/>
    </xf>
    <xf numFmtId="167" fontId="17" fillId="0" borderId="165" xfId="3" applyNumberFormat="1" applyFont="1" applyBorder="1" applyAlignment="1">
      <alignment vertical="center"/>
    </xf>
    <xf numFmtId="167" fontId="17" fillId="0" borderId="168" xfId="3" applyNumberFormat="1" applyFont="1" applyBorder="1" applyAlignment="1">
      <alignment vertical="center"/>
    </xf>
    <xf numFmtId="167" fontId="17" fillId="0" borderId="169" xfId="3" applyNumberFormat="1" applyFont="1" applyBorder="1" applyAlignment="1">
      <alignment vertical="center"/>
    </xf>
    <xf numFmtId="164" fontId="25" fillId="7" borderId="192" xfId="3" applyNumberFormat="1" applyFont="1" applyFill="1" applyBorder="1" applyProtection="1">
      <protection locked="0"/>
    </xf>
    <xf numFmtId="164" fontId="25" fillId="7" borderId="193" xfId="3" applyNumberFormat="1" applyFont="1" applyFill="1" applyBorder="1" applyProtection="1">
      <protection locked="0"/>
    </xf>
    <xf numFmtId="164" fontId="25" fillId="7" borderId="142" xfId="3" applyNumberFormat="1" applyFont="1" applyFill="1" applyBorder="1"/>
    <xf numFmtId="0" fontId="33" fillId="0" borderId="194" xfId="3" applyFont="1" applyBorder="1" applyAlignment="1" applyProtection="1">
      <alignment horizontal="left" vertical="center" indent="1"/>
      <protection locked="0"/>
    </xf>
    <xf numFmtId="171" fontId="33" fillId="0" borderId="194" xfId="3" applyNumberFormat="1" applyFont="1" applyBorder="1" applyAlignment="1" applyProtection="1">
      <alignment vertical="center"/>
      <protection locked="0"/>
    </xf>
    <xf numFmtId="0" fontId="34" fillId="0" borderId="0" xfId="3" quotePrefix="1" applyFont="1" applyAlignment="1" applyProtection="1">
      <alignment horizontal="left" vertical="center"/>
      <protection locked="0"/>
    </xf>
    <xf numFmtId="0" fontId="33" fillId="0" borderId="0" xfId="3" applyFont="1" applyAlignment="1" applyProtection="1">
      <alignment horizontal="left" vertical="center"/>
      <protection locked="0"/>
    </xf>
    <xf numFmtId="0" fontId="24" fillId="7" borderId="196" xfId="3" applyFont="1" applyFill="1" applyBorder="1" applyAlignment="1" applyProtection="1">
      <alignment horizontal="left" vertical="center"/>
      <protection locked="0"/>
    </xf>
    <xf numFmtId="0" fontId="38" fillId="0" borderId="196" xfId="3" applyFont="1" applyBorder="1" applyAlignment="1" applyProtection="1">
      <alignment horizontal="left" vertical="center"/>
      <protection locked="0"/>
    </xf>
    <xf numFmtId="168" fontId="24" fillId="0" borderId="197" xfId="3" applyNumberFormat="1" applyFont="1" applyBorder="1" applyAlignment="1">
      <alignment horizontal="right" vertical="center"/>
    </xf>
    <xf numFmtId="168" fontId="25" fillId="0" borderId="196" xfId="3" applyNumberFormat="1" applyFont="1" applyBorder="1" applyAlignment="1">
      <alignment horizontal="right" vertical="center"/>
    </xf>
    <xf numFmtId="168" fontId="25" fillId="0" borderId="198" xfId="4" applyNumberFormat="1" applyFont="1" applyBorder="1" applyAlignment="1" applyProtection="1">
      <alignment horizontal="right" vertical="center"/>
    </xf>
    <xf numFmtId="168" fontId="25" fillId="0" borderId="197" xfId="4" applyNumberFormat="1" applyFont="1" applyBorder="1" applyAlignment="1" applyProtection="1">
      <alignment horizontal="right" vertical="center"/>
    </xf>
    <xf numFmtId="168" fontId="25" fillId="0" borderId="196" xfId="4" applyNumberFormat="1" applyFont="1" applyBorder="1" applyAlignment="1" applyProtection="1">
      <alignment horizontal="right" vertical="center"/>
    </xf>
    <xf numFmtId="168" fontId="25" fillId="0" borderId="198" xfId="4" applyNumberFormat="1" applyFont="1" applyBorder="1" applyAlignment="1" applyProtection="1">
      <alignment vertical="center"/>
      <protection locked="0"/>
    </xf>
    <xf numFmtId="168" fontId="25" fillId="0" borderId="199" xfId="4" applyNumberFormat="1" applyFont="1" applyBorder="1" applyAlignment="1" applyProtection="1">
      <alignment vertical="center"/>
      <protection locked="0"/>
    </xf>
    <xf numFmtId="168" fontId="25" fillId="0" borderId="197" xfId="4" applyNumberFormat="1" applyFont="1" applyBorder="1" applyAlignment="1" applyProtection="1">
      <alignment vertical="center"/>
    </xf>
    <xf numFmtId="168" fontId="25" fillId="0" borderId="197" xfId="3" applyNumberFormat="1" applyFont="1" applyBorder="1" applyAlignment="1">
      <alignment vertical="center"/>
    </xf>
    <xf numFmtId="0" fontId="15" fillId="0" borderId="200" xfId="3" applyFont="1" applyBorder="1" applyAlignment="1" applyProtection="1">
      <alignment horizontal="left" vertical="center"/>
      <protection locked="0"/>
    </xf>
    <xf numFmtId="164" fontId="24" fillId="0" borderId="201" xfId="3" applyNumberFormat="1" applyFont="1" applyBorder="1" applyAlignment="1">
      <alignment vertical="center"/>
    </xf>
    <xf numFmtId="164" fontId="25" fillId="0" borderId="200" xfId="3" applyNumberFormat="1" applyFont="1" applyBorder="1" applyAlignment="1">
      <alignment horizontal="right" vertical="center"/>
    </xf>
    <xf numFmtId="173" fontId="25" fillId="0" borderId="202" xfId="4" applyNumberFormat="1" applyFont="1" applyFill="1" applyBorder="1" applyAlignment="1" applyProtection="1">
      <alignment horizontal="left" vertical="center"/>
    </xf>
    <xf numFmtId="173" fontId="25" fillId="0" borderId="201" xfId="4" applyNumberFormat="1" applyFont="1" applyFill="1" applyBorder="1" applyAlignment="1" applyProtection="1">
      <alignment horizontal="left" vertical="center"/>
    </xf>
    <xf numFmtId="173" fontId="25" fillId="0" borderId="200" xfId="4" applyNumberFormat="1" applyFont="1" applyFill="1" applyBorder="1" applyAlignment="1" applyProtection="1">
      <alignment horizontal="left" vertical="center"/>
    </xf>
    <xf numFmtId="0" fontId="25" fillId="0" borderId="202" xfId="4" applyNumberFormat="1" applyFont="1" applyFill="1" applyBorder="1" applyAlignment="1" applyProtection="1">
      <alignment horizontal="left" vertical="center"/>
    </xf>
    <xf numFmtId="173" fontId="25" fillId="0" borderId="202" xfId="4" applyNumberFormat="1" applyFont="1" applyFill="1" applyBorder="1" applyAlignment="1" applyProtection="1">
      <alignment vertical="center"/>
      <protection locked="0"/>
    </xf>
    <xf numFmtId="173" fontId="25" fillId="0" borderId="203" xfId="4" applyNumberFormat="1" applyFont="1" applyFill="1" applyBorder="1" applyAlignment="1" applyProtection="1">
      <alignment vertical="center"/>
      <protection locked="0"/>
    </xf>
    <xf numFmtId="173" fontId="25" fillId="0" borderId="201" xfId="4" applyNumberFormat="1" applyFont="1" applyFill="1" applyBorder="1" applyAlignment="1" applyProtection="1">
      <alignment vertical="center"/>
    </xf>
    <xf numFmtId="0" fontId="25" fillId="0" borderId="204" xfId="3" applyFont="1" applyBorder="1" applyAlignment="1" applyProtection="1">
      <alignment horizontal="left" vertical="center"/>
      <protection locked="0"/>
    </xf>
    <xf numFmtId="167" fontId="24" fillId="0" borderId="205" xfId="3" applyNumberFormat="1" applyFont="1" applyBorder="1" applyAlignment="1">
      <alignment horizontal="right" vertical="center"/>
    </xf>
    <xf numFmtId="167" fontId="25" fillId="0" borderId="204" xfId="3" quotePrefix="1" applyNumberFormat="1" applyFont="1" applyBorder="1" applyAlignment="1">
      <alignment horizontal="right" vertical="center"/>
    </xf>
    <xf numFmtId="167" fontId="25" fillId="0" borderId="206" xfId="3" applyNumberFormat="1" applyFont="1" applyBorder="1" applyAlignment="1" applyProtection="1">
      <alignment horizontal="right" vertical="center"/>
      <protection locked="0"/>
    </xf>
    <xf numFmtId="167" fontId="25" fillId="0" borderId="207" xfId="3" applyNumberFormat="1" applyFont="1" applyBorder="1" applyAlignment="1">
      <alignment horizontal="right" vertical="center"/>
    </xf>
    <xf numFmtId="167" fontId="25" fillId="0" borderId="208" xfId="3" quotePrefix="1" applyNumberFormat="1" applyFont="1" applyBorder="1" applyAlignment="1">
      <alignment horizontal="right" vertical="center"/>
    </xf>
    <xf numFmtId="167" fontId="25" fillId="0" borderId="209" xfId="3" applyNumberFormat="1" applyFont="1" applyBorder="1" applyAlignment="1">
      <alignment vertical="center"/>
    </xf>
    <xf numFmtId="167" fontId="25" fillId="0" borderId="205" xfId="3" applyNumberFormat="1" applyFont="1" applyBorder="1" applyAlignment="1">
      <alignment vertical="center"/>
    </xf>
    <xf numFmtId="167" fontId="25" fillId="0" borderId="209" xfId="4" applyNumberFormat="1" applyFont="1" applyFill="1" applyBorder="1" applyAlignment="1" applyProtection="1">
      <alignment vertical="center"/>
      <protection locked="0"/>
    </xf>
    <xf numFmtId="167" fontId="25" fillId="0" borderId="210" xfId="4" applyNumberFormat="1" applyFont="1" applyFill="1" applyBorder="1" applyAlignment="1" applyProtection="1">
      <alignment vertical="center"/>
      <protection locked="0"/>
    </xf>
    <xf numFmtId="167" fontId="25" fillId="0" borderId="205" xfId="4" applyNumberFormat="1" applyFont="1" applyFill="1" applyBorder="1" applyAlignment="1" applyProtection="1">
      <alignment vertical="center"/>
    </xf>
    <xf numFmtId="0" fontId="25" fillId="0" borderId="211" xfId="15" applyFont="1" applyBorder="1" applyAlignment="1" applyProtection="1">
      <alignment horizontal="left" vertical="center" indent="1"/>
      <protection locked="0"/>
    </xf>
    <xf numFmtId="167" fontId="24" fillId="0" borderId="205" xfId="16" applyNumberFormat="1" applyFont="1" applyBorder="1" applyAlignment="1">
      <alignment horizontal="right" vertical="center"/>
    </xf>
    <xf numFmtId="167" fontId="25" fillId="0" borderId="204" xfId="16" quotePrefix="1" applyNumberFormat="1" applyFont="1" applyBorder="1" applyAlignment="1">
      <alignment horizontal="right" vertical="center"/>
    </xf>
    <xf numFmtId="167" fontId="25" fillId="0" borderId="209" xfId="16" applyNumberFormat="1" applyFont="1" applyBorder="1" applyAlignment="1">
      <alignment vertical="center"/>
    </xf>
    <xf numFmtId="167" fontId="25" fillId="0" borderId="205" xfId="16" applyNumberFormat="1" applyFont="1" applyBorder="1" applyAlignment="1">
      <alignment vertical="center"/>
    </xf>
    <xf numFmtId="167" fontId="25" fillId="0" borderId="210" xfId="17" applyNumberFormat="1" applyFont="1" applyFill="1" applyBorder="1" applyAlignment="1" applyProtection="1">
      <alignment vertical="center"/>
      <protection locked="0"/>
    </xf>
    <xf numFmtId="167" fontId="25" fillId="0" borderId="205" xfId="17" applyNumberFormat="1" applyFont="1" applyFill="1" applyBorder="1" applyAlignment="1" applyProtection="1">
      <alignment vertical="center"/>
    </xf>
    <xf numFmtId="0" fontId="24" fillId="0" borderId="204" xfId="3" applyFont="1" applyBorder="1" applyAlignment="1" applyProtection="1">
      <alignment horizontal="left" vertical="center"/>
      <protection locked="0"/>
    </xf>
    <xf numFmtId="167" fontId="25" fillId="0" borderId="204" xfId="3" applyNumberFormat="1" applyFont="1" applyBorder="1" applyAlignment="1">
      <alignment horizontal="right" vertical="center"/>
    </xf>
    <xf numFmtId="167" fontId="25" fillId="0" borderId="208" xfId="3" applyNumberFormat="1" applyFont="1" applyBorder="1" applyAlignment="1">
      <alignment horizontal="right" vertical="center"/>
    </xf>
    <xf numFmtId="167" fontId="25" fillId="0" borderId="209" xfId="3" applyNumberFormat="1" applyFont="1" applyBorder="1" applyAlignment="1" applyProtection="1">
      <alignment vertical="center"/>
      <protection locked="0"/>
    </xf>
    <xf numFmtId="167" fontId="25" fillId="0" borderId="210" xfId="3" applyNumberFormat="1" applyFont="1" applyBorder="1" applyAlignment="1" applyProtection="1">
      <alignment vertical="center"/>
      <protection locked="0"/>
    </xf>
    <xf numFmtId="0" fontId="15" fillId="0" borderId="196" xfId="3" applyFont="1" applyBorder="1" applyAlignment="1" applyProtection="1">
      <alignment horizontal="left" vertical="center"/>
      <protection locked="0"/>
    </xf>
    <xf numFmtId="164" fontId="24" fillId="0" borderId="197" xfId="3" applyNumberFormat="1" applyFont="1" applyBorder="1" applyAlignment="1">
      <alignment vertical="center"/>
    </xf>
    <xf numFmtId="164" fontId="25" fillId="0" borderId="196" xfId="3" applyNumberFormat="1" applyFont="1" applyBorder="1" applyAlignment="1">
      <alignment horizontal="right" vertical="center"/>
    </xf>
    <xf numFmtId="164" fontId="25" fillId="0" borderId="198" xfId="3" applyNumberFormat="1" applyFont="1" applyBorder="1" applyAlignment="1">
      <alignment vertical="center"/>
    </xf>
    <xf numFmtId="164" fontId="25" fillId="0" borderId="197" xfId="3" applyNumberFormat="1" applyFont="1" applyBorder="1" applyAlignment="1">
      <alignment vertical="center"/>
    </xf>
    <xf numFmtId="164" fontId="25" fillId="0" borderId="196" xfId="3" applyNumberFormat="1" applyFont="1" applyBorder="1" applyAlignment="1">
      <alignment vertical="center"/>
    </xf>
    <xf numFmtId="0" fontId="25" fillId="0" borderId="198" xfId="3" applyFont="1" applyBorder="1" applyAlignment="1">
      <alignment vertical="center"/>
    </xf>
    <xf numFmtId="164" fontId="25" fillId="0" borderId="198" xfId="4" applyNumberFormat="1" applyFont="1" applyFill="1" applyBorder="1" applyAlignment="1" applyProtection="1">
      <alignment vertical="center"/>
      <protection locked="0"/>
    </xf>
    <xf numFmtId="164" fontId="25" fillId="0" borderId="199" xfId="4" applyNumberFormat="1" applyFont="1" applyFill="1" applyBorder="1" applyAlignment="1" applyProtection="1">
      <alignment vertical="center"/>
      <protection locked="0"/>
    </xf>
    <xf numFmtId="164" fontId="25" fillId="0" borderId="197" xfId="4" applyNumberFormat="1" applyFont="1" applyFill="1" applyBorder="1" applyAlignment="1" applyProtection="1">
      <alignment vertical="center"/>
    </xf>
    <xf numFmtId="0" fontId="25" fillId="0" borderId="200" xfId="3" applyFont="1" applyBorder="1" applyAlignment="1" applyProtection="1">
      <alignment horizontal="left" vertical="center"/>
      <protection locked="0"/>
    </xf>
    <xf numFmtId="169" fontId="24" fillId="0" borderId="201" xfId="3" applyNumberFormat="1" applyFont="1" applyBorder="1" applyAlignment="1">
      <alignment horizontal="right" vertical="center"/>
    </xf>
    <xf numFmtId="169" fontId="25" fillId="0" borderId="200" xfId="3" applyNumberFormat="1" applyFont="1" applyBorder="1" applyAlignment="1">
      <alignment horizontal="right" vertical="center"/>
    </xf>
    <xf numFmtId="169" fontId="25" fillId="0" borderId="202" xfId="3" applyNumberFormat="1" applyFont="1" applyBorder="1" applyAlignment="1">
      <alignment vertical="center"/>
    </xf>
    <xf numFmtId="169" fontId="25" fillId="0" borderId="201" xfId="3" applyNumberFormat="1" applyFont="1" applyBorder="1" applyAlignment="1">
      <alignment vertical="center"/>
    </xf>
    <xf numFmtId="169" fontId="25" fillId="0" borderId="200" xfId="3" applyNumberFormat="1" applyFont="1" applyBorder="1" applyAlignment="1">
      <alignment vertical="center"/>
    </xf>
    <xf numFmtId="169" fontId="25" fillId="0" borderId="202" xfId="4" applyNumberFormat="1" applyFont="1" applyFill="1" applyBorder="1" applyAlignment="1" applyProtection="1">
      <alignment horizontal="right" vertical="center"/>
      <protection locked="0"/>
    </xf>
    <xf numFmtId="169" fontId="25" fillId="0" borderId="203" xfId="4" applyNumberFormat="1" applyFont="1" applyFill="1" applyBorder="1" applyAlignment="1" applyProtection="1">
      <alignment horizontal="right" vertical="center"/>
      <protection locked="0"/>
    </xf>
    <xf numFmtId="169" fontId="25" fillId="0" borderId="201" xfId="4" applyNumberFormat="1" applyFont="1" applyFill="1" applyBorder="1" applyAlignment="1" applyProtection="1">
      <alignment vertical="center"/>
    </xf>
    <xf numFmtId="0" fontId="25" fillId="0" borderId="139" xfId="3" applyFont="1" applyBorder="1" applyAlignment="1" applyProtection="1">
      <alignment horizontal="left" vertical="center"/>
      <protection locked="0"/>
    </xf>
    <xf numFmtId="169" fontId="24" fillId="0" borderId="96" xfId="3" applyNumberFormat="1" applyFont="1" applyBorder="1" applyAlignment="1">
      <alignment vertical="center"/>
    </xf>
    <xf numFmtId="169" fontId="25" fillId="0" borderId="139" xfId="3" applyNumberFormat="1" applyFont="1" applyBorder="1" applyAlignment="1">
      <alignment horizontal="right" vertical="center"/>
    </xf>
    <xf numFmtId="169" fontId="25" fillId="0" borderId="212" xfId="3" applyNumberFormat="1" applyFont="1" applyBorder="1" applyAlignment="1">
      <alignment vertical="center"/>
    </xf>
    <xf numFmtId="169" fontId="25" fillId="0" borderId="96" xfId="3" applyNumberFormat="1" applyFont="1" applyBorder="1" applyAlignment="1">
      <alignment vertical="center"/>
    </xf>
    <xf numFmtId="169" fontId="25" fillId="0" borderId="139" xfId="3" applyNumberFormat="1" applyFont="1" applyBorder="1" applyAlignment="1">
      <alignment vertical="center"/>
    </xf>
    <xf numFmtId="169" fontId="25" fillId="0" borderId="212" xfId="4" applyNumberFormat="1" applyFont="1" applyFill="1" applyBorder="1" applyAlignment="1" applyProtection="1">
      <alignment horizontal="right" vertical="center"/>
      <protection locked="0"/>
    </xf>
    <xf numFmtId="169" fontId="25" fillId="0" borderId="95" xfId="4" applyNumberFormat="1" applyFont="1" applyFill="1" applyBorder="1" applyAlignment="1" applyProtection="1">
      <alignment horizontal="right" vertical="center"/>
      <protection locked="0"/>
    </xf>
    <xf numFmtId="169" fontId="25" fillId="0" borderId="96" xfId="4" applyNumberFormat="1" applyFont="1" applyFill="1" applyBorder="1" applyAlignment="1" applyProtection="1">
      <alignment vertical="center"/>
    </xf>
    <xf numFmtId="0" fontId="24" fillId="0" borderId="139" xfId="3" applyFont="1" applyBorder="1" applyAlignment="1" applyProtection="1">
      <alignment horizontal="left" vertical="center"/>
      <protection locked="0"/>
    </xf>
    <xf numFmtId="172" fontId="24" fillId="0" borderId="96" xfId="3" applyNumberFormat="1" applyFont="1" applyBorder="1" applyAlignment="1">
      <alignment vertical="center"/>
    </xf>
    <xf numFmtId="172" fontId="25" fillId="0" borderId="139" xfId="3" applyNumberFormat="1" applyFont="1" applyBorder="1" applyAlignment="1">
      <alignment horizontal="right" vertical="center"/>
    </xf>
    <xf numFmtId="172" fontId="25" fillId="0" borderId="212" xfId="3" applyNumberFormat="1" applyFont="1" applyBorder="1" applyAlignment="1">
      <alignment vertical="center"/>
    </xf>
    <xf numFmtId="172" fontId="25" fillId="0" borderId="96" xfId="3" applyNumberFormat="1" applyFont="1" applyBorder="1" applyAlignment="1">
      <alignment vertical="center"/>
    </xf>
    <xf numFmtId="172" fontId="25" fillId="0" borderId="139" xfId="3" applyNumberFormat="1" applyFont="1" applyBorder="1" applyAlignment="1">
      <alignment vertical="center"/>
    </xf>
    <xf numFmtId="0" fontId="25" fillId="0" borderId="212" xfId="3" applyFont="1" applyBorder="1" applyAlignment="1">
      <alignment vertical="center"/>
    </xf>
    <xf numFmtId="0" fontId="25" fillId="0" borderId="204" xfId="3" applyFont="1" applyBorder="1" applyAlignment="1" applyProtection="1">
      <alignment horizontal="left" vertical="center" indent="1"/>
      <protection locked="0"/>
    </xf>
    <xf numFmtId="170" fontId="24" fillId="0" borderId="205" xfId="3" applyNumberFormat="1" applyFont="1" applyBorder="1" applyAlignment="1">
      <alignment horizontal="right" vertical="center"/>
    </xf>
    <xf numFmtId="170" fontId="25" fillId="0" borderId="204" xfId="3" applyNumberFormat="1" applyFont="1" applyBorder="1" applyAlignment="1">
      <alignment horizontal="right" vertical="center"/>
    </xf>
    <xf numFmtId="170" fontId="25" fillId="0" borderId="206" xfId="3" applyNumberFormat="1" applyFont="1" applyBorder="1" applyAlignment="1" applyProtection="1">
      <alignment horizontal="right" vertical="center"/>
      <protection locked="0"/>
    </xf>
    <xf numFmtId="170" fontId="25" fillId="0" borderId="207" xfId="3" applyNumberFormat="1" applyFont="1" applyBorder="1" applyAlignment="1">
      <alignment horizontal="right" vertical="center"/>
    </xf>
    <xf numFmtId="170" fontId="25" fillId="0" borderId="208" xfId="3" applyNumberFormat="1" applyFont="1" applyBorder="1" applyAlignment="1">
      <alignment horizontal="right" vertical="center"/>
    </xf>
    <xf numFmtId="170" fontId="25" fillId="0" borderId="209" xfId="3" applyNumberFormat="1" applyFont="1" applyBorder="1" applyAlignment="1">
      <alignment vertical="center"/>
    </xf>
    <xf numFmtId="170" fontId="25" fillId="0" borderId="205" xfId="3" applyNumberFormat="1" applyFont="1" applyBorder="1" applyAlignment="1">
      <alignment vertical="center"/>
    </xf>
    <xf numFmtId="170" fontId="25" fillId="0" borderId="209" xfId="4" applyNumberFormat="1" applyFont="1" applyFill="1" applyBorder="1" applyAlignment="1" applyProtection="1">
      <alignment horizontal="right" vertical="center"/>
      <protection locked="0"/>
    </xf>
    <xf numFmtId="170" fontId="25" fillId="0" borderId="210" xfId="4" applyNumberFormat="1" applyFont="1" applyFill="1" applyBorder="1" applyAlignment="1" applyProtection="1">
      <alignment horizontal="right" vertical="center"/>
      <protection locked="0"/>
    </xf>
    <xf numFmtId="170" fontId="25" fillId="0" borderId="205" xfId="4" applyNumberFormat="1" applyFont="1" applyFill="1" applyBorder="1" applyAlignment="1" applyProtection="1">
      <alignment vertical="center"/>
    </xf>
    <xf numFmtId="169" fontId="24" fillId="0" borderId="205" xfId="3" applyNumberFormat="1" applyFont="1" applyBorder="1" applyAlignment="1">
      <alignment horizontal="right" vertical="center"/>
    </xf>
    <xf numFmtId="169" fontId="25" fillId="0" borderId="204" xfId="3" applyNumberFormat="1" applyFont="1" applyBorder="1" applyAlignment="1">
      <alignment horizontal="right" vertical="center"/>
    </xf>
    <xf numFmtId="169" fontId="25" fillId="0" borderId="209" xfId="3" applyNumberFormat="1" applyFont="1" applyBorder="1" applyAlignment="1">
      <alignment vertical="center"/>
    </xf>
    <xf numFmtId="169" fontId="25" fillId="0" borderId="205" xfId="3" applyNumberFormat="1" applyFont="1" applyBorder="1" applyAlignment="1">
      <alignment vertical="center"/>
    </xf>
    <xf numFmtId="169" fontId="25" fillId="0" borderId="204" xfId="3" applyNumberFormat="1" applyFont="1" applyBorder="1" applyAlignment="1">
      <alignment vertical="center"/>
    </xf>
    <xf numFmtId="169" fontId="25" fillId="0" borderId="209" xfId="4" applyNumberFormat="1" applyFont="1" applyFill="1" applyBorder="1" applyAlignment="1" applyProtection="1">
      <alignment horizontal="right" vertical="center"/>
      <protection locked="0"/>
    </xf>
    <xf numFmtId="169" fontId="25" fillId="0" borderId="210" xfId="4" applyNumberFormat="1" applyFont="1" applyFill="1" applyBorder="1" applyAlignment="1" applyProtection="1">
      <alignment horizontal="right" vertical="center"/>
      <protection locked="0"/>
    </xf>
    <xf numFmtId="169" fontId="25" fillId="0" borderId="205" xfId="4" applyNumberFormat="1" applyFont="1" applyFill="1" applyBorder="1" applyAlignment="1" applyProtection="1">
      <alignment vertical="center"/>
    </xf>
    <xf numFmtId="0" fontId="25" fillId="0" borderId="139" xfId="3" applyFont="1" applyBorder="1" applyAlignment="1" applyProtection="1">
      <alignment horizontal="left" vertical="center" indent="1"/>
      <protection locked="0"/>
    </xf>
    <xf numFmtId="0" fontId="18" fillId="0" borderId="139" xfId="3" applyFont="1" applyBorder="1" applyAlignment="1" applyProtection="1">
      <alignment horizontal="left" vertical="center"/>
      <protection locked="0"/>
    </xf>
    <xf numFmtId="171" fontId="18" fillId="0" borderId="205" xfId="3" applyNumberFormat="1" applyFont="1" applyBorder="1" applyAlignment="1">
      <alignment vertical="center"/>
    </xf>
    <xf numFmtId="171" fontId="17" fillId="0" borderId="204" xfId="3" applyNumberFormat="1" applyFont="1" applyBorder="1" applyAlignment="1">
      <alignment horizontal="right" vertical="center"/>
    </xf>
    <xf numFmtId="171" fontId="17" fillId="0" borderId="209" xfId="3" applyNumberFormat="1" applyFont="1" applyBorder="1" applyAlignment="1">
      <alignment vertical="center"/>
    </xf>
    <xf numFmtId="171" fontId="17" fillId="0" borderId="205" xfId="3" applyNumberFormat="1" applyFont="1" applyBorder="1" applyAlignment="1">
      <alignment vertical="center"/>
    </xf>
    <xf numFmtId="171" fontId="17" fillId="0" borderId="204" xfId="3" applyNumberFormat="1" applyFont="1" applyBorder="1" applyAlignment="1">
      <alignment vertical="center"/>
    </xf>
    <xf numFmtId="0" fontId="17" fillId="0" borderId="209" xfId="3" applyFont="1" applyBorder="1" applyAlignment="1">
      <alignment vertical="center"/>
    </xf>
    <xf numFmtId="170" fontId="17" fillId="0" borderId="209" xfId="4" applyNumberFormat="1" applyFont="1" applyFill="1" applyBorder="1" applyAlignment="1" applyProtection="1">
      <alignment horizontal="right" vertical="center"/>
      <protection locked="0"/>
    </xf>
    <xf numFmtId="170" fontId="17" fillId="0" borderId="210" xfId="4" applyNumberFormat="1" applyFont="1" applyFill="1" applyBorder="1" applyAlignment="1" applyProtection="1">
      <alignment horizontal="right" vertical="center"/>
      <protection locked="0"/>
    </xf>
    <xf numFmtId="170" fontId="17" fillId="0" borderId="205" xfId="4" applyNumberFormat="1" applyFont="1" applyFill="1" applyBorder="1" applyAlignment="1" applyProtection="1">
      <alignment vertical="center"/>
    </xf>
    <xf numFmtId="0" fontId="17" fillId="0" borderId="204" xfId="3" applyFont="1" applyBorder="1" applyAlignment="1" applyProtection="1">
      <alignment horizontal="left" vertical="center" indent="1"/>
      <protection locked="0"/>
    </xf>
    <xf numFmtId="170" fontId="18" fillId="0" borderId="205" xfId="3" applyNumberFormat="1" applyFont="1" applyBorder="1" applyAlignment="1">
      <alignment horizontal="right" vertical="center"/>
    </xf>
    <xf numFmtId="170" fontId="17" fillId="0" borderId="204" xfId="3" applyNumberFormat="1" applyFont="1" applyBorder="1" applyAlignment="1">
      <alignment horizontal="right" vertical="center"/>
    </xf>
    <xf numFmtId="170" fontId="17" fillId="0" borderId="209" xfId="3" applyNumberFormat="1" applyFont="1" applyBorder="1" applyAlignment="1">
      <alignment vertical="center"/>
    </xf>
    <xf numFmtId="170" fontId="17" fillId="0" borderId="205" xfId="3" applyNumberFormat="1" applyFont="1" applyBorder="1" applyAlignment="1">
      <alignment vertical="center"/>
    </xf>
    <xf numFmtId="170" fontId="17" fillId="0" borderId="204" xfId="3" applyNumberFormat="1" applyFont="1" applyBorder="1" applyAlignment="1">
      <alignment vertical="center"/>
    </xf>
    <xf numFmtId="0" fontId="17" fillId="0" borderId="213" xfId="3" applyFont="1" applyBorder="1" applyAlignment="1" applyProtection="1">
      <alignment horizontal="left" vertical="center" indent="1"/>
      <protection locked="0"/>
    </xf>
    <xf numFmtId="170" fontId="18" fillId="0" borderId="103" xfId="3" applyNumberFormat="1" applyFont="1" applyBorder="1" applyAlignment="1">
      <alignment horizontal="right" vertical="center"/>
    </xf>
    <xf numFmtId="170" fontId="17" fillId="0" borderId="213" xfId="3" applyNumberFormat="1" applyFont="1" applyBorder="1" applyAlignment="1">
      <alignment horizontal="right" vertical="center"/>
    </xf>
    <xf numFmtId="170" fontId="17" fillId="0" borderId="214" xfId="4" applyNumberFormat="1" applyFont="1" applyFill="1" applyBorder="1" applyAlignment="1" applyProtection="1">
      <alignment horizontal="right" vertical="center"/>
      <protection locked="0"/>
    </xf>
    <xf numFmtId="170" fontId="17" fillId="0" borderId="102" xfId="4" applyNumberFormat="1" applyFont="1" applyFill="1" applyBorder="1" applyAlignment="1" applyProtection="1">
      <alignment horizontal="right" vertical="center"/>
      <protection locked="0"/>
    </xf>
    <xf numFmtId="170" fontId="17" fillId="0" borderId="103" xfId="4" applyNumberFormat="1" applyFont="1" applyFill="1" applyBorder="1" applyAlignment="1" applyProtection="1">
      <alignment vertical="center"/>
    </xf>
    <xf numFmtId="170" fontId="18" fillId="0" borderId="197" xfId="3" applyNumberFormat="1" applyFont="1" applyBorder="1" applyAlignment="1">
      <alignment vertical="center"/>
    </xf>
    <xf numFmtId="170" fontId="17" fillId="0" borderId="196" xfId="3" applyNumberFormat="1" applyFont="1" applyBorder="1" applyAlignment="1">
      <alignment horizontal="right" vertical="center"/>
    </xf>
    <xf numFmtId="170" fontId="17" fillId="0" borderId="198" xfId="3" applyNumberFormat="1" applyFont="1" applyBorder="1" applyAlignment="1">
      <alignment vertical="center"/>
    </xf>
    <xf numFmtId="170" fontId="17" fillId="0" borderId="197" xfId="3" applyNumberFormat="1" applyFont="1" applyBorder="1" applyAlignment="1">
      <alignment vertical="center"/>
    </xf>
    <xf numFmtId="170" fontId="17" fillId="0" borderId="196" xfId="3" applyNumberFormat="1" applyFont="1" applyBorder="1" applyAlignment="1">
      <alignment vertical="center"/>
    </xf>
    <xf numFmtId="0" fontId="17" fillId="0" borderId="198" xfId="3" applyFont="1" applyBorder="1" applyAlignment="1">
      <alignment vertical="center"/>
    </xf>
    <xf numFmtId="170" fontId="17" fillId="0" borderId="198" xfId="4" applyNumberFormat="1" applyFont="1" applyFill="1" applyBorder="1" applyAlignment="1" applyProtection="1">
      <alignment horizontal="right" vertical="center"/>
      <protection locked="0"/>
    </xf>
    <xf numFmtId="170" fontId="17" fillId="0" borderId="199" xfId="4" applyNumberFormat="1" applyFont="1" applyFill="1" applyBorder="1" applyAlignment="1" applyProtection="1">
      <alignment horizontal="right" vertical="center"/>
      <protection locked="0"/>
    </xf>
    <xf numFmtId="170" fontId="17" fillId="0" borderId="197" xfId="4" applyNumberFormat="1" applyFont="1" applyFill="1" applyBorder="1" applyAlignment="1" applyProtection="1">
      <alignment vertical="center"/>
    </xf>
    <xf numFmtId="0" fontId="17" fillId="0" borderId="200" xfId="3" applyFont="1" applyBorder="1" applyAlignment="1" applyProtection="1">
      <alignment horizontal="left" vertical="center"/>
      <protection locked="0"/>
    </xf>
    <xf numFmtId="170" fontId="18" fillId="0" borderId="201" xfId="3" applyNumberFormat="1" applyFont="1" applyBorder="1" applyAlignment="1">
      <alignment horizontal="right" vertical="center"/>
    </xf>
    <xf numFmtId="170" fontId="17" fillId="0" borderId="200" xfId="3" applyNumberFormat="1" applyFont="1" applyBorder="1" applyAlignment="1">
      <alignment horizontal="right" vertical="center"/>
    </xf>
    <xf numFmtId="170" fontId="17" fillId="0" borderId="202" xfId="3" applyNumberFormat="1" applyFont="1" applyBorder="1" applyAlignment="1">
      <alignment vertical="center"/>
    </xf>
    <xf numFmtId="170" fontId="17" fillId="0" borderId="201" xfId="3" applyNumberFormat="1" applyFont="1" applyBorder="1" applyAlignment="1">
      <alignment vertical="center"/>
    </xf>
    <xf numFmtId="170" fontId="17" fillId="0" borderId="200" xfId="3" applyNumberFormat="1" applyFont="1" applyBorder="1" applyAlignment="1">
      <alignment vertical="center"/>
    </xf>
    <xf numFmtId="170" fontId="17" fillId="0" borderId="209" xfId="3" applyNumberFormat="1" applyFont="1" applyBorder="1" applyAlignment="1" applyProtection="1">
      <alignment horizontal="right" vertical="center"/>
      <protection locked="0"/>
    </xf>
    <xf numFmtId="170" fontId="17" fillId="0" borderId="203" xfId="4" applyNumberFormat="1" applyFont="1" applyFill="1" applyBorder="1" applyAlignment="1" applyProtection="1">
      <alignment horizontal="right" vertical="center"/>
      <protection locked="0"/>
    </xf>
    <xf numFmtId="170" fontId="17" fillId="0" borderId="201" xfId="4" applyNumberFormat="1" applyFont="1" applyFill="1" applyBorder="1" applyAlignment="1" applyProtection="1">
      <alignment vertical="center"/>
    </xf>
    <xf numFmtId="0" fontId="17" fillId="0" borderId="204" xfId="3" applyFont="1" applyBorder="1" applyAlignment="1" applyProtection="1">
      <alignment horizontal="left" vertical="center"/>
      <protection locked="0"/>
    </xf>
    <xf numFmtId="170" fontId="17" fillId="0" borderId="139" xfId="3" applyNumberFormat="1" applyFont="1" applyBorder="1" applyAlignment="1">
      <alignment horizontal="right" vertical="center"/>
    </xf>
    <xf numFmtId="0" fontId="18" fillId="0" borderId="204" xfId="3" applyFont="1" applyBorder="1" applyAlignment="1" applyProtection="1">
      <alignment horizontal="left" vertical="center"/>
      <protection locked="0"/>
    </xf>
    <xf numFmtId="170" fontId="17" fillId="0" borderId="210" xfId="3" applyNumberFormat="1" applyFont="1" applyBorder="1" applyAlignment="1" applyProtection="1">
      <alignment horizontal="right" vertical="center"/>
      <protection locked="0"/>
    </xf>
    <xf numFmtId="170" fontId="17" fillId="0" borderId="212" xfId="4" applyNumberFormat="1" applyFont="1" applyFill="1" applyBorder="1" applyAlignment="1" applyProtection="1">
      <alignment vertical="center"/>
    </xf>
    <xf numFmtId="0" fontId="18" fillId="0" borderId="215" xfId="3" applyFont="1" applyBorder="1" applyAlignment="1" applyProtection="1">
      <alignment horizontal="left" vertical="center"/>
      <protection locked="0"/>
    </xf>
    <xf numFmtId="170" fontId="18" fillId="0" borderId="216" xfId="3" applyNumberFormat="1" applyFont="1" applyBorder="1" applyAlignment="1">
      <alignment horizontal="right" vertical="center"/>
    </xf>
    <xf numFmtId="170" fontId="17" fillId="0" borderId="215" xfId="3" applyNumberFormat="1" applyFont="1" applyBorder="1" applyAlignment="1">
      <alignment horizontal="right" vertical="center"/>
    </xf>
    <xf numFmtId="170" fontId="17" fillId="0" borderId="217" xfId="3" applyNumberFormat="1" applyFont="1" applyBorder="1" applyAlignment="1">
      <alignment vertical="center"/>
    </xf>
    <xf numFmtId="170" fontId="17" fillId="0" borderId="216" xfId="3" applyNumberFormat="1" applyFont="1" applyBorder="1" applyAlignment="1">
      <alignment vertical="center"/>
    </xf>
    <xf numFmtId="170" fontId="17" fillId="0" borderId="215" xfId="3" applyNumberFormat="1" applyFont="1" applyBorder="1" applyAlignment="1">
      <alignment vertical="center"/>
    </xf>
    <xf numFmtId="170" fontId="17" fillId="0" borderId="217" xfId="4" applyNumberFormat="1" applyFont="1" applyFill="1" applyBorder="1" applyAlignment="1" applyProtection="1">
      <alignment horizontal="right" vertical="center"/>
      <protection locked="0"/>
    </xf>
    <xf numFmtId="170" fontId="17" fillId="0" borderId="218" xfId="4" applyNumberFormat="1" applyFont="1" applyFill="1" applyBorder="1" applyAlignment="1" applyProtection="1">
      <alignment horizontal="right" vertical="center"/>
      <protection locked="0"/>
    </xf>
    <xf numFmtId="170" fontId="17" fillId="0" borderId="216" xfId="4" applyNumberFormat="1" applyFont="1" applyFill="1" applyBorder="1" applyAlignment="1" applyProtection="1">
      <alignment vertical="center"/>
    </xf>
    <xf numFmtId="0" fontId="17" fillId="0" borderId="219" xfId="3" applyFont="1" applyBorder="1" applyAlignment="1" applyProtection="1">
      <alignment horizontal="left" vertical="center"/>
      <protection locked="0"/>
    </xf>
    <xf numFmtId="170" fontId="18" fillId="0" borderId="220" xfId="3" applyNumberFormat="1" applyFont="1" applyBorder="1" applyAlignment="1">
      <alignment horizontal="right" vertical="center"/>
    </xf>
    <xf numFmtId="170" fontId="17" fillId="0" borderId="219" xfId="3" applyNumberFormat="1" applyFont="1" applyBorder="1" applyAlignment="1">
      <alignment horizontal="right" vertical="center"/>
    </xf>
    <xf numFmtId="170" fontId="17" fillId="0" borderId="221" xfId="3" applyNumberFormat="1" applyFont="1" applyBorder="1" applyAlignment="1">
      <alignment vertical="center"/>
    </xf>
    <xf numFmtId="170" fontId="17" fillId="0" borderId="220" xfId="3" applyNumberFormat="1" applyFont="1" applyBorder="1" applyAlignment="1">
      <alignment vertical="center"/>
    </xf>
    <xf numFmtId="170" fontId="17" fillId="0" borderId="219" xfId="3" applyNumberFormat="1" applyFont="1" applyBorder="1" applyAlignment="1">
      <alignment vertical="center"/>
    </xf>
    <xf numFmtId="170" fontId="17" fillId="0" borderId="221" xfId="4" applyNumberFormat="1" applyFont="1" applyFill="1" applyBorder="1" applyAlignment="1" applyProtection="1">
      <alignment horizontal="right" vertical="center"/>
      <protection locked="0"/>
    </xf>
    <xf numFmtId="170" fontId="17" fillId="0" borderId="222" xfId="4" applyNumberFormat="1" applyFont="1" applyFill="1" applyBorder="1" applyAlignment="1" applyProtection="1">
      <alignment horizontal="right" vertical="center"/>
      <protection locked="0"/>
    </xf>
    <xf numFmtId="170" fontId="17" fillId="0" borderId="220" xfId="4" applyNumberFormat="1" applyFont="1" applyFill="1" applyBorder="1" applyAlignment="1" applyProtection="1">
      <alignment vertical="center"/>
    </xf>
    <xf numFmtId="170" fontId="25" fillId="0" borderId="139" xfId="3" applyNumberFormat="1" applyFont="1" applyBorder="1" applyAlignment="1">
      <alignment horizontal="right" vertical="center"/>
    </xf>
    <xf numFmtId="170" fontId="25" fillId="0" borderId="204" xfId="3" applyNumberFormat="1" applyFont="1" applyBorder="1" applyAlignment="1">
      <alignment vertical="center"/>
    </xf>
    <xf numFmtId="0" fontId="15" fillId="0" borderId="223" xfId="3" applyFont="1" applyBorder="1" applyAlignment="1" applyProtection="1">
      <alignment horizontal="left" vertical="center"/>
      <protection locked="0"/>
    </xf>
    <xf numFmtId="170" fontId="24" fillId="0" borderId="224" xfId="3" applyNumberFormat="1" applyFont="1" applyBorder="1" applyAlignment="1">
      <alignment vertical="center"/>
    </xf>
    <xf numFmtId="170" fontId="25" fillId="0" borderId="223" xfId="3" applyNumberFormat="1" applyFont="1" applyBorder="1" applyAlignment="1">
      <alignment horizontal="right" vertical="center"/>
    </xf>
    <xf numFmtId="170" fontId="25" fillId="0" borderId="225" xfId="3" applyNumberFormat="1" applyFont="1" applyBorder="1" applyAlignment="1">
      <alignment vertical="center"/>
    </xf>
    <xf numFmtId="170" fontId="25" fillId="0" borderId="224" xfId="3" applyNumberFormat="1" applyFont="1" applyBorder="1" applyAlignment="1">
      <alignment vertical="center"/>
    </xf>
    <xf numFmtId="170" fontId="25" fillId="0" borderId="223" xfId="3" applyNumberFormat="1" applyFont="1" applyBorder="1" applyAlignment="1">
      <alignment vertical="center"/>
    </xf>
    <xf numFmtId="0" fontId="25" fillId="0" borderId="225" xfId="3" applyFont="1" applyBorder="1" applyAlignment="1">
      <alignment vertical="center"/>
    </xf>
    <xf numFmtId="170" fontId="25" fillId="0" borderId="225" xfId="4" applyNumberFormat="1" applyFont="1" applyFill="1" applyBorder="1" applyAlignment="1" applyProtection="1">
      <alignment horizontal="right" vertical="center"/>
      <protection locked="0"/>
    </xf>
    <xf numFmtId="170" fontId="25" fillId="0" borderId="226" xfId="4" applyNumberFormat="1" applyFont="1" applyFill="1" applyBorder="1" applyAlignment="1" applyProtection="1">
      <alignment horizontal="right" vertical="center"/>
      <protection locked="0"/>
    </xf>
    <xf numFmtId="170" fontId="25" fillId="0" borderId="224" xfId="4" applyNumberFormat="1" applyFont="1" applyFill="1" applyBorder="1" applyAlignment="1" applyProtection="1">
      <alignment vertical="center"/>
    </xf>
    <xf numFmtId="167" fontId="24" fillId="0" borderId="205" xfId="3" applyNumberFormat="1" applyFont="1" applyBorder="1" applyAlignment="1">
      <alignment vertical="center"/>
    </xf>
    <xf numFmtId="167" fontId="25" fillId="0" borderId="200" xfId="3" applyNumberFormat="1" applyFont="1" applyBorder="1" applyAlignment="1">
      <alignment horizontal="right" vertical="center"/>
    </xf>
    <xf numFmtId="167" fontId="25" fillId="0" borderId="204" xfId="3" applyNumberFormat="1" applyFont="1" applyBorder="1" applyAlignment="1">
      <alignment vertical="center"/>
    </xf>
    <xf numFmtId="167" fontId="25" fillId="8" borderId="227" xfId="4" applyNumberFormat="1" applyFont="1" applyFill="1" applyBorder="1" applyAlignment="1" applyProtection="1">
      <alignment horizontal="right" vertical="center"/>
      <protection locked="0"/>
    </xf>
    <xf numFmtId="167" fontId="25" fillId="8" borderId="228" xfId="4" applyNumberFormat="1" applyFont="1" applyFill="1" applyBorder="1" applyAlignment="1" applyProtection="1">
      <alignment horizontal="right" vertical="center"/>
      <protection locked="0"/>
    </xf>
    <xf numFmtId="167" fontId="25" fillId="8" borderId="229" xfId="4" applyNumberFormat="1" applyFont="1" applyFill="1" applyBorder="1" applyAlignment="1" applyProtection="1">
      <alignment vertical="center"/>
    </xf>
    <xf numFmtId="167" fontId="24" fillId="0" borderId="96" xfId="3" applyNumberFormat="1" applyFont="1" applyBorder="1" applyAlignment="1">
      <alignment vertical="center"/>
    </xf>
    <xf numFmtId="167" fontId="25" fillId="0" borderId="212" xfId="3" applyNumberFormat="1" applyFont="1" applyBorder="1" applyAlignment="1">
      <alignment vertical="center"/>
    </xf>
    <xf numFmtId="167" fontId="25" fillId="0" borderId="139" xfId="3" applyNumberFormat="1" applyFont="1" applyBorder="1" applyAlignment="1">
      <alignment vertical="center"/>
    </xf>
    <xf numFmtId="167" fontId="25" fillId="8" borderId="230" xfId="4" applyNumberFormat="1" applyFont="1" applyFill="1" applyBorder="1" applyAlignment="1" applyProtection="1">
      <alignment horizontal="right" vertical="center"/>
      <protection locked="0"/>
    </xf>
    <xf numFmtId="167" fontId="25" fillId="8" borderId="231" xfId="4" applyNumberFormat="1" applyFont="1" applyFill="1" applyBorder="1" applyAlignment="1" applyProtection="1">
      <alignment horizontal="right" vertical="center"/>
      <protection locked="0"/>
    </xf>
    <xf numFmtId="167" fontId="25" fillId="8" borderId="0" xfId="4" applyNumberFormat="1" applyFont="1" applyFill="1" applyBorder="1" applyAlignment="1" applyProtection="1">
      <alignment vertical="center"/>
    </xf>
    <xf numFmtId="167" fontId="25" fillId="8" borderId="209" xfId="4" applyNumberFormat="1" applyFont="1" applyFill="1" applyBorder="1" applyAlignment="1" applyProtection="1">
      <alignment horizontal="right" vertical="center"/>
      <protection locked="0"/>
    </xf>
    <xf numFmtId="167" fontId="25" fillId="8" borderId="210" xfId="4" applyNumberFormat="1" applyFont="1" applyFill="1" applyBorder="1" applyAlignment="1" applyProtection="1">
      <alignment horizontal="right" vertical="center"/>
      <protection locked="0"/>
    </xf>
    <xf numFmtId="0" fontId="25" fillId="0" borderId="232" xfId="3" applyFont="1" applyBorder="1" applyAlignment="1" applyProtection="1">
      <alignment horizontal="left" vertical="center"/>
      <protection locked="0"/>
    </xf>
    <xf numFmtId="167" fontId="24" fillId="0" borderId="233" xfId="3" applyNumberFormat="1" applyFont="1" applyBorder="1" applyAlignment="1">
      <alignment horizontal="right" vertical="center"/>
    </xf>
    <xf numFmtId="167" fontId="25" fillId="0" borderId="213" xfId="3" applyNumberFormat="1" applyFont="1" applyBorder="1" applyAlignment="1">
      <alignment horizontal="right" vertical="center"/>
    </xf>
    <xf numFmtId="167" fontId="25" fillId="0" borderId="234" xfId="3" applyNumberFormat="1" applyFont="1" applyBorder="1" applyAlignment="1">
      <alignment vertical="center"/>
    </xf>
    <xf numFmtId="167" fontId="25" fillId="0" borderId="233" xfId="3" applyNumberFormat="1" applyFont="1" applyBorder="1" applyAlignment="1">
      <alignment vertical="center"/>
    </xf>
    <xf numFmtId="167" fontId="25" fillId="0" borderId="232" xfId="3" applyNumberFormat="1" applyFont="1" applyBorder="1" applyAlignment="1">
      <alignment vertical="center"/>
    </xf>
    <xf numFmtId="167" fontId="25" fillId="0" borderId="234" xfId="4" applyNumberFormat="1" applyFont="1" applyFill="1" applyBorder="1" applyAlignment="1" applyProtection="1">
      <alignment horizontal="right" vertical="center"/>
      <protection locked="0"/>
    </xf>
    <xf numFmtId="167" fontId="25" fillId="0" borderId="235" xfId="4" applyNumberFormat="1" applyFont="1" applyFill="1" applyBorder="1" applyAlignment="1" applyProtection="1">
      <alignment horizontal="right" vertical="center"/>
      <protection locked="0"/>
    </xf>
    <xf numFmtId="167" fontId="25" fillId="0" borderId="236" xfId="4" applyNumberFormat="1" applyFont="1" applyFill="1" applyBorder="1" applyAlignment="1" applyProtection="1">
      <alignment vertical="center"/>
    </xf>
    <xf numFmtId="0" fontId="32" fillId="0" borderId="108" xfId="3" applyFont="1" applyBorder="1" applyAlignment="1" applyProtection="1">
      <alignment horizontal="left" vertical="center"/>
      <protection locked="0"/>
    </xf>
    <xf numFmtId="171" fontId="33" fillId="0" borderId="108" xfId="3" applyNumberFormat="1" applyFont="1" applyBorder="1" applyAlignment="1" applyProtection="1">
      <alignment vertical="center"/>
      <protection locked="0"/>
    </xf>
    <xf numFmtId="171" fontId="33" fillId="0" borderId="108" xfId="4" applyNumberFormat="1" applyFont="1" applyBorder="1" applyAlignment="1" applyProtection="1">
      <alignment vertical="center"/>
      <protection locked="0"/>
    </xf>
    <xf numFmtId="0" fontId="36" fillId="0" borderId="0" xfId="3" quotePrefix="1" applyFont="1" applyAlignment="1" applyProtection="1">
      <alignment horizontal="left" vertical="center"/>
      <protection locked="0"/>
    </xf>
    <xf numFmtId="0" fontId="24" fillId="0" borderId="196" xfId="3" applyFont="1" applyBorder="1" applyAlignment="1">
      <alignment horizontal="left" vertical="center"/>
    </xf>
    <xf numFmtId="0" fontId="38" fillId="0" borderId="196" xfId="3" applyFont="1" applyBorder="1" applyAlignment="1">
      <alignment horizontal="left" vertical="center"/>
    </xf>
    <xf numFmtId="0" fontId="24" fillId="0" borderId="197" xfId="3" applyFont="1" applyBorder="1" applyAlignment="1">
      <alignment horizontal="right" vertical="center"/>
    </xf>
    <xf numFmtId="0" fontId="25" fillId="0" borderId="196" xfId="3" applyFont="1" applyBorder="1" applyAlignment="1">
      <alignment horizontal="right" vertical="center"/>
    </xf>
    <xf numFmtId="0" fontId="25" fillId="0" borderId="198" xfId="4" applyNumberFormat="1" applyFont="1" applyFill="1" applyBorder="1" applyAlignment="1">
      <alignment horizontal="right" vertical="center"/>
    </xf>
    <xf numFmtId="0" fontId="25" fillId="0" borderId="197" xfId="4" applyNumberFormat="1" applyFont="1" applyFill="1" applyBorder="1" applyAlignment="1">
      <alignment horizontal="right" vertical="center"/>
    </xf>
    <xf numFmtId="0" fontId="25" fillId="0" borderId="196" xfId="4" applyNumberFormat="1" applyFont="1" applyFill="1" applyBorder="1" applyAlignment="1">
      <alignment horizontal="right" vertical="center"/>
    </xf>
    <xf numFmtId="0" fontId="25" fillId="0" borderId="198" xfId="4" applyNumberFormat="1" applyFont="1" applyFill="1" applyBorder="1" applyAlignment="1">
      <alignment vertical="center"/>
    </xf>
    <xf numFmtId="0" fontId="25" fillId="0" borderId="199" xfId="4" applyNumberFormat="1" applyFont="1" applyFill="1" applyBorder="1" applyAlignment="1">
      <alignment vertical="center"/>
    </xf>
    <xf numFmtId="0" fontId="25" fillId="0" borderId="197" xfId="4" applyNumberFormat="1" applyFont="1" applyFill="1" applyBorder="1" applyAlignment="1">
      <alignment vertical="center"/>
    </xf>
    <xf numFmtId="0" fontId="25" fillId="0" borderId="197" xfId="3" applyFont="1" applyBorder="1" applyAlignment="1">
      <alignment vertical="center"/>
    </xf>
    <xf numFmtId="0" fontId="15" fillId="0" borderId="200" xfId="3" applyFont="1" applyBorder="1" applyAlignment="1">
      <alignment horizontal="left" vertical="center"/>
    </xf>
    <xf numFmtId="0" fontId="24" fillId="0" borderId="201" xfId="3" applyFont="1" applyBorder="1" applyAlignment="1">
      <alignment horizontal="right" vertical="center"/>
    </xf>
    <xf numFmtId="0" fontId="25" fillId="0" borderId="200" xfId="3" applyFont="1" applyBorder="1" applyAlignment="1">
      <alignment horizontal="right" vertical="center"/>
    </xf>
    <xf numFmtId="0" fontId="25" fillId="0" borderId="202" xfId="4" applyNumberFormat="1" applyFont="1" applyFill="1" applyBorder="1" applyAlignment="1">
      <alignment horizontal="left" vertical="center"/>
    </xf>
    <xf numFmtId="0" fontId="25" fillId="0" borderId="201" xfId="4" applyNumberFormat="1" applyFont="1" applyFill="1" applyBorder="1" applyAlignment="1">
      <alignment horizontal="left" vertical="center"/>
    </xf>
    <xf numFmtId="0" fontId="25" fillId="0" borderId="200" xfId="4" applyNumberFormat="1" applyFont="1" applyFill="1" applyBorder="1" applyAlignment="1">
      <alignment horizontal="left" vertical="center"/>
    </xf>
    <xf numFmtId="0" fontId="25" fillId="0" borderId="202" xfId="4" applyNumberFormat="1" applyFont="1" applyFill="1" applyBorder="1" applyAlignment="1">
      <alignment vertical="center"/>
    </xf>
    <xf numFmtId="0" fontId="25" fillId="0" borderId="203" xfId="4" applyNumberFormat="1" applyFont="1" applyFill="1" applyBorder="1" applyAlignment="1">
      <alignment vertical="center"/>
    </xf>
    <xf numFmtId="0" fontId="25" fillId="0" borderId="201" xfId="4" applyNumberFormat="1" applyFont="1" applyFill="1" applyBorder="1" applyAlignment="1">
      <alignment vertical="center"/>
    </xf>
    <xf numFmtId="0" fontId="25" fillId="0" borderId="204" xfId="3" applyFont="1" applyBorder="1" applyAlignment="1">
      <alignment horizontal="left" vertical="center"/>
    </xf>
    <xf numFmtId="167" fontId="24" fillId="0" borderId="205" xfId="3" quotePrefix="1" applyNumberFormat="1" applyFont="1" applyBorder="1" applyAlignment="1">
      <alignment horizontal="right" vertical="center"/>
    </xf>
    <xf numFmtId="175" fontId="25" fillId="0" borderId="209" xfId="3" applyNumberFormat="1" applyFont="1" applyBorder="1" applyAlignment="1">
      <alignment vertical="center"/>
    </xf>
    <xf numFmtId="167" fontId="25" fillId="0" borderId="209" xfId="4" applyNumberFormat="1" applyFont="1" applyFill="1" applyBorder="1" applyAlignment="1">
      <alignment vertical="center"/>
    </xf>
    <xf numFmtId="167" fontId="25" fillId="0" borderId="210" xfId="4" applyNumberFormat="1" applyFont="1" applyFill="1" applyBorder="1" applyAlignment="1">
      <alignment horizontal="right" vertical="center"/>
    </xf>
    <xf numFmtId="167" fontId="25" fillId="0" borderId="205" xfId="4" applyNumberFormat="1" applyFont="1" applyFill="1" applyBorder="1" applyAlignment="1">
      <alignment vertical="center"/>
    </xf>
    <xf numFmtId="0" fontId="25" fillId="0" borderId="211" xfId="16" applyFont="1" applyBorder="1" applyAlignment="1">
      <alignment horizontal="left" vertical="center" indent="1"/>
    </xf>
    <xf numFmtId="167" fontId="24" fillId="0" borderId="205" xfId="16" quotePrefix="1" applyNumberFormat="1" applyFont="1" applyBorder="1" applyAlignment="1">
      <alignment horizontal="right" vertical="center"/>
    </xf>
    <xf numFmtId="167" fontId="25" fillId="0" borderId="204" xfId="16" applyNumberFormat="1" applyFont="1" applyBorder="1" applyAlignment="1">
      <alignment vertical="center"/>
    </xf>
    <xf numFmtId="167" fontId="25" fillId="0" borderId="209" xfId="17" applyNumberFormat="1" applyFont="1" applyFill="1" applyBorder="1" applyAlignment="1">
      <alignment vertical="center"/>
    </xf>
    <xf numFmtId="167" fontId="25" fillId="0" borderId="210" xfId="17" applyNumberFormat="1" applyFont="1" applyFill="1" applyBorder="1" applyAlignment="1">
      <alignment horizontal="right" vertical="center"/>
    </xf>
    <xf numFmtId="167" fontId="25" fillId="0" borderId="205" xfId="17" applyNumberFormat="1" applyFont="1" applyFill="1" applyBorder="1" applyAlignment="1">
      <alignment vertical="center"/>
    </xf>
    <xf numFmtId="0" fontId="24" fillId="0" borderId="204" xfId="3" applyFont="1" applyBorder="1" applyAlignment="1">
      <alignment horizontal="left" vertical="center"/>
    </xf>
    <xf numFmtId="167" fontId="25" fillId="0" borderId="210" xfId="3" applyNumberFormat="1" applyFont="1" applyBorder="1" applyAlignment="1">
      <alignment horizontal="right" vertical="center"/>
    </xf>
    <xf numFmtId="0" fontId="15" fillId="0" borderId="196" xfId="3" applyFont="1" applyBorder="1" applyAlignment="1">
      <alignment horizontal="left" vertical="center"/>
    </xf>
    <xf numFmtId="0" fontId="25" fillId="0" borderId="196" xfId="3" applyFont="1" applyBorder="1" applyAlignment="1">
      <alignment vertical="center"/>
    </xf>
    <xf numFmtId="0" fontId="25" fillId="0" borderId="199" xfId="4" applyNumberFormat="1" applyFont="1" applyFill="1" applyBorder="1" applyAlignment="1">
      <alignment horizontal="right" vertical="center"/>
    </xf>
    <xf numFmtId="0" fontId="25" fillId="0" borderId="200" xfId="3" applyFont="1" applyBorder="1" applyAlignment="1">
      <alignment horizontal="left" vertical="center"/>
    </xf>
    <xf numFmtId="169" fontId="24" fillId="0" borderId="237" xfId="3" applyNumberFormat="1" applyFont="1" applyBorder="1" applyAlignment="1">
      <alignment horizontal="right" vertical="center"/>
    </xf>
    <xf numFmtId="169" fontId="25" fillId="0" borderId="238" xfId="3" applyNumberFormat="1" applyFont="1" applyBorder="1" applyAlignment="1">
      <alignment horizontal="right" vertical="center"/>
    </xf>
    <xf numFmtId="169" fontId="25" fillId="0" borderId="202" xfId="4" applyNumberFormat="1" applyFont="1" applyFill="1" applyBorder="1" applyAlignment="1">
      <alignment horizontal="right" vertical="center"/>
    </xf>
    <xf numFmtId="169" fontId="25" fillId="0" borderId="203" xfId="4" applyNumberFormat="1" applyFont="1" applyFill="1" applyBorder="1" applyAlignment="1">
      <alignment horizontal="right" vertical="center"/>
    </xf>
    <xf numFmtId="169" fontId="25" fillId="0" borderId="201" xfId="4" applyNumberFormat="1" applyFont="1" applyFill="1" applyBorder="1" applyAlignment="1">
      <alignment vertical="center"/>
    </xf>
    <xf numFmtId="0" fontId="25" fillId="0" borderId="139" xfId="3" applyFont="1" applyBorder="1" applyAlignment="1">
      <alignment horizontal="left" vertical="center"/>
    </xf>
    <xf numFmtId="169" fontId="24" fillId="0" borderId="96" xfId="3" applyNumberFormat="1" applyFont="1" applyBorder="1" applyAlignment="1">
      <alignment horizontal="right" vertical="center"/>
    </xf>
    <xf numFmtId="169" fontId="25" fillId="0" borderId="212" xfId="4" applyNumberFormat="1" applyFont="1" applyFill="1" applyBorder="1" applyAlignment="1">
      <alignment horizontal="right" vertical="center"/>
    </xf>
    <xf numFmtId="169" fontId="25" fillId="0" borderId="95" xfId="4" applyNumberFormat="1" applyFont="1" applyFill="1" applyBorder="1" applyAlignment="1">
      <alignment horizontal="right" vertical="center"/>
    </xf>
    <xf numFmtId="169" fontId="25" fillId="0" borderId="96" xfId="4" applyNumberFormat="1" applyFont="1" applyFill="1" applyBorder="1" applyAlignment="1">
      <alignment vertical="center"/>
    </xf>
    <xf numFmtId="0" fontId="24" fillId="0" borderId="139" xfId="3" applyFont="1" applyBorder="1" applyAlignment="1">
      <alignment horizontal="left" vertical="center"/>
    </xf>
    <xf numFmtId="0" fontId="24" fillId="0" borderId="96" xfId="3" applyFont="1" applyBorder="1" applyAlignment="1">
      <alignment horizontal="right" vertical="center"/>
    </xf>
    <xf numFmtId="0" fontId="25" fillId="0" borderId="139" xfId="3" applyFont="1" applyBorder="1" applyAlignment="1">
      <alignment horizontal="right" vertical="center"/>
    </xf>
    <xf numFmtId="0" fontId="25" fillId="0" borderId="96" xfId="3" applyFont="1" applyBorder="1" applyAlignment="1">
      <alignment vertical="center"/>
    </xf>
    <xf numFmtId="0" fontId="25" fillId="0" borderId="139" xfId="3" applyFont="1" applyBorder="1" applyAlignment="1">
      <alignment vertical="center"/>
    </xf>
    <xf numFmtId="0" fontId="25" fillId="0" borderId="212" xfId="4" applyNumberFormat="1" applyFont="1" applyFill="1" applyBorder="1" applyAlignment="1">
      <alignment horizontal="right" vertical="center"/>
    </xf>
    <xf numFmtId="0" fontId="25" fillId="0" borderId="95" xfId="4" applyNumberFormat="1" applyFont="1" applyFill="1" applyBorder="1" applyAlignment="1">
      <alignment horizontal="right" vertical="center"/>
    </xf>
    <xf numFmtId="0" fontId="25" fillId="0" borderId="96" xfId="4" applyNumberFormat="1" applyFont="1" applyFill="1" applyBorder="1" applyAlignment="1">
      <alignment vertical="center"/>
    </xf>
    <xf numFmtId="0" fontId="25" fillId="0" borderId="204" xfId="3" applyFont="1" applyBorder="1" applyAlignment="1">
      <alignment horizontal="left" vertical="center" indent="1"/>
    </xf>
    <xf numFmtId="170" fontId="25" fillId="0" borderId="209" xfId="4" applyNumberFormat="1" applyFont="1" applyFill="1" applyBorder="1" applyAlignment="1">
      <alignment horizontal="right" vertical="center"/>
    </xf>
    <xf numFmtId="170" fontId="25" fillId="0" borderId="210" xfId="4" applyNumberFormat="1" applyFont="1" applyFill="1" applyBorder="1" applyAlignment="1">
      <alignment horizontal="right" vertical="center"/>
    </xf>
    <xf numFmtId="170" fontId="25" fillId="0" borderId="205" xfId="4" applyNumberFormat="1" applyFont="1" applyFill="1" applyBorder="1" applyAlignment="1">
      <alignment vertical="center"/>
    </xf>
    <xf numFmtId="169" fontId="25" fillId="0" borderId="209" xfId="4" applyNumberFormat="1" applyFont="1" applyFill="1" applyBorder="1" applyAlignment="1">
      <alignment horizontal="right" vertical="center"/>
    </xf>
    <xf numFmtId="169" fontId="25" fillId="0" borderId="210" xfId="4" applyNumberFormat="1" applyFont="1" applyFill="1" applyBorder="1" applyAlignment="1">
      <alignment horizontal="right" vertical="center"/>
    </xf>
    <xf numFmtId="169" fontId="25" fillId="0" borderId="205" xfId="4" applyNumberFormat="1" applyFont="1" applyFill="1" applyBorder="1" applyAlignment="1">
      <alignment vertical="center"/>
    </xf>
    <xf numFmtId="0" fontId="25" fillId="0" borderId="139" xfId="3" applyFont="1" applyBorder="1" applyAlignment="1">
      <alignment horizontal="left" vertical="center" indent="1"/>
    </xf>
    <xf numFmtId="0" fontId="24" fillId="0" borderId="205" xfId="3" applyFont="1" applyBorder="1" applyAlignment="1">
      <alignment horizontal="right" vertical="center"/>
    </xf>
    <xf numFmtId="0" fontId="25" fillId="0" borderId="204" xfId="3" applyFont="1" applyBorder="1" applyAlignment="1">
      <alignment horizontal="right" vertical="center"/>
    </xf>
    <xf numFmtId="0" fontId="25" fillId="0" borderId="209" xfId="3" applyFont="1" applyBorder="1" applyAlignment="1">
      <alignment vertical="center"/>
    </xf>
    <xf numFmtId="0" fontId="25" fillId="0" borderId="205" xfId="3" applyFont="1" applyBorder="1" applyAlignment="1">
      <alignment vertical="center"/>
    </xf>
    <xf numFmtId="0" fontId="25" fillId="0" borderId="204" xfId="3" applyFont="1" applyBorder="1" applyAlignment="1">
      <alignment vertical="center"/>
    </xf>
    <xf numFmtId="0" fontId="25" fillId="0" borderId="209" xfId="4" applyNumberFormat="1" applyFont="1" applyFill="1" applyBorder="1" applyAlignment="1">
      <alignment horizontal="right" vertical="center"/>
    </xf>
    <xf numFmtId="0" fontId="25" fillId="0" borderId="210" xfId="4" applyNumberFormat="1" applyFont="1" applyFill="1" applyBorder="1" applyAlignment="1">
      <alignment horizontal="right" vertical="center"/>
    </xf>
    <xf numFmtId="0" fontId="25" fillId="0" borderId="205" xfId="4" applyNumberFormat="1" applyFont="1" applyFill="1" applyBorder="1" applyAlignment="1">
      <alignment vertical="center"/>
    </xf>
    <xf numFmtId="0" fontId="25" fillId="0" borderId="213" xfId="3" applyFont="1" applyBorder="1" applyAlignment="1">
      <alignment horizontal="left" vertical="center" indent="1"/>
    </xf>
    <xf numFmtId="170" fontId="24" fillId="0" borderId="103" xfId="3" applyNumberFormat="1" applyFont="1" applyBorder="1" applyAlignment="1">
      <alignment horizontal="right" vertical="center"/>
    </xf>
    <xf numFmtId="170" fontId="25" fillId="0" borderId="213" xfId="3" applyNumberFormat="1" applyFont="1" applyBorder="1" applyAlignment="1">
      <alignment horizontal="right" vertical="center"/>
    </xf>
    <xf numFmtId="170" fontId="25" fillId="0" borderId="214" xfId="4" applyNumberFormat="1" applyFont="1" applyFill="1" applyBorder="1" applyAlignment="1">
      <alignment horizontal="right" vertical="center"/>
    </xf>
    <xf numFmtId="170" fontId="25" fillId="0" borderId="102" xfId="4" applyNumberFormat="1" applyFont="1" applyFill="1" applyBorder="1" applyAlignment="1">
      <alignment horizontal="right" vertical="center"/>
    </xf>
    <xf numFmtId="170" fontId="25" fillId="0" borderId="103" xfId="4" applyNumberFormat="1" applyFont="1" applyFill="1" applyBorder="1" applyAlignment="1">
      <alignment vertical="center"/>
    </xf>
    <xf numFmtId="170" fontId="24" fillId="0" borderId="201" xfId="3" applyNumberFormat="1" applyFont="1" applyBorder="1" applyAlignment="1">
      <alignment horizontal="right" vertical="center"/>
    </xf>
    <xf numFmtId="170" fontId="25" fillId="0" borderId="200" xfId="3" applyNumberFormat="1" applyFont="1" applyBorder="1" applyAlignment="1">
      <alignment horizontal="right" vertical="center"/>
    </xf>
    <xf numFmtId="170" fontId="25" fillId="0" borderId="202" xfId="3" applyNumberFormat="1" applyFont="1" applyBorder="1" applyAlignment="1">
      <alignment vertical="center"/>
    </xf>
    <xf numFmtId="170" fontId="25" fillId="0" borderId="201" xfId="3" applyNumberFormat="1" applyFont="1" applyBorder="1" applyAlignment="1">
      <alignment vertical="center"/>
    </xf>
    <xf numFmtId="170" fontId="25" fillId="0" borderId="200" xfId="3" applyNumberFormat="1" applyFont="1" applyBorder="1" applyAlignment="1">
      <alignment vertical="center"/>
    </xf>
    <xf numFmtId="170" fontId="25" fillId="0" borderId="209" xfId="3" applyNumberFormat="1" applyFont="1" applyBorder="1" applyAlignment="1">
      <alignment horizontal="right" vertical="center"/>
    </xf>
    <xf numFmtId="170" fontId="25" fillId="0" borderId="203" xfId="4" applyNumberFormat="1" applyFont="1" applyFill="1" applyBorder="1" applyAlignment="1">
      <alignment horizontal="right" vertical="center"/>
    </xf>
    <xf numFmtId="170" fontId="25" fillId="0" borderId="201" xfId="4" applyNumberFormat="1" applyFont="1" applyFill="1" applyBorder="1" applyAlignment="1">
      <alignment vertical="center"/>
    </xf>
    <xf numFmtId="170" fontId="24" fillId="0" borderId="96" xfId="3" applyNumberFormat="1" applyFont="1" applyBorder="1" applyAlignment="1">
      <alignment horizontal="right" vertical="center"/>
    </xf>
    <xf numFmtId="170" fontId="25" fillId="0" borderId="210" xfId="3" applyNumberFormat="1" applyFont="1" applyBorder="1" applyAlignment="1">
      <alignment horizontal="right" vertical="center"/>
    </xf>
    <xf numFmtId="170" fontId="25" fillId="0" borderId="205" xfId="3" applyNumberFormat="1" applyFont="1" applyBorder="1" applyAlignment="1">
      <alignment horizontal="right" vertical="center"/>
    </xf>
    <xf numFmtId="0" fontId="24" fillId="0" borderId="215" xfId="3" applyFont="1" applyBorder="1" applyAlignment="1">
      <alignment horizontal="left" vertical="center"/>
    </xf>
    <xf numFmtId="170" fontId="24" fillId="0" borderId="216" xfId="3" applyNumberFormat="1" applyFont="1" applyBorder="1" applyAlignment="1">
      <alignment horizontal="right" vertical="center"/>
    </xf>
    <xf numFmtId="170" fontId="25" fillId="0" borderId="215" xfId="3" applyNumberFormat="1" applyFont="1" applyBorder="1" applyAlignment="1">
      <alignment horizontal="right" vertical="center"/>
    </xf>
    <xf numFmtId="170" fontId="25" fillId="0" borderId="217" xfId="3" applyNumberFormat="1" applyFont="1" applyBorder="1" applyAlignment="1">
      <alignment vertical="center"/>
    </xf>
    <xf numFmtId="170" fontId="25" fillId="0" borderId="216" xfId="3" applyNumberFormat="1" applyFont="1" applyBorder="1" applyAlignment="1">
      <alignment vertical="center"/>
    </xf>
    <xf numFmtId="170" fontId="25" fillId="0" borderId="215" xfId="3" applyNumberFormat="1" applyFont="1" applyBorder="1" applyAlignment="1">
      <alignment vertical="center"/>
    </xf>
    <xf numFmtId="170" fontId="25" fillId="0" borderId="217" xfId="4" applyNumberFormat="1" applyFont="1" applyFill="1" applyBorder="1" applyAlignment="1">
      <alignment horizontal="right" vertical="center"/>
    </xf>
    <xf numFmtId="170" fontId="25" fillId="0" borderId="218" xfId="4" applyNumberFormat="1" applyFont="1" applyFill="1" applyBorder="1" applyAlignment="1">
      <alignment horizontal="right" vertical="center"/>
    </xf>
    <xf numFmtId="170" fontId="25" fillId="0" borderId="216" xfId="4" applyNumberFormat="1" applyFont="1" applyFill="1" applyBorder="1" applyAlignment="1">
      <alignment vertical="center"/>
    </xf>
    <xf numFmtId="0" fontId="25" fillId="0" borderId="219" xfId="3" applyFont="1" applyBorder="1" applyAlignment="1">
      <alignment horizontal="left" vertical="center"/>
    </xf>
    <xf numFmtId="170" fontId="24" fillId="0" borderId="220" xfId="3" applyNumberFormat="1" applyFont="1" applyBorder="1" applyAlignment="1">
      <alignment horizontal="right" vertical="center"/>
    </xf>
    <xf numFmtId="170" fontId="25" fillId="0" borderId="219" xfId="3" applyNumberFormat="1" applyFont="1" applyBorder="1" applyAlignment="1">
      <alignment horizontal="right" vertical="center"/>
    </xf>
    <xf numFmtId="170" fontId="25" fillId="0" borderId="221" xfId="3" applyNumberFormat="1" applyFont="1" applyBorder="1" applyAlignment="1">
      <alignment vertical="center"/>
    </xf>
    <xf numFmtId="170" fontId="25" fillId="0" borderId="220" xfId="3" applyNumberFormat="1" applyFont="1" applyBorder="1" applyAlignment="1">
      <alignment vertical="center"/>
    </xf>
    <xf numFmtId="170" fontId="25" fillId="0" borderId="219" xfId="3" applyNumberFormat="1" applyFont="1" applyBorder="1" applyAlignment="1">
      <alignment vertical="center"/>
    </xf>
    <xf numFmtId="170" fontId="25" fillId="0" borderId="221" xfId="4" applyNumberFormat="1" applyFont="1" applyFill="1" applyBorder="1" applyAlignment="1">
      <alignment horizontal="right" vertical="center"/>
    </xf>
    <xf numFmtId="170" fontId="25" fillId="0" borderId="222" xfId="4" applyNumberFormat="1" applyFont="1" applyFill="1" applyBorder="1" applyAlignment="1">
      <alignment horizontal="right" vertical="center"/>
    </xf>
    <xf numFmtId="170" fontId="25" fillId="0" borderId="220" xfId="4" applyNumberFormat="1" applyFont="1" applyFill="1" applyBorder="1" applyAlignment="1">
      <alignment vertical="center"/>
    </xf>
    <xf numFmtId="0" fontId="15" fillId="0" borderId="223" xfId="3" applyFont="1" applyBorder="1" applyAlignment="1">
      <alignment horizontal="left" vertical="center"/>
    </xf>
    <xf numFmtId="0" fontId="24" fillId="0" borderId="224" xfId="3" applyFont="1" applyBorder="1" applyAlignment="1">
      <alignment horizontal="right" vertical="center"/>
    </xf>
    <xf numFmtId="0" fontId="25" fillId="0" borderId="223" xfId="3" applyFont="1" applyBorder="1" applyAlignment="1">
      <alignment horizontal="right" vertical="center"/>
    </xf>
    <xf numFmtId="0" fontId="25" fillId="0" borderId="224" xfId="3" applyFont="1" applyBorder="1" applyAlignment="1">
      <alignment vertical="center"/>
    </xf>
    <xf numFmtId="0" fontId="25" fillId="0" borderId="223" xfId="3" applyFont="1" applyBorder="1" applyAlignment="1">
      <alignment vertical="center"/>
    </xf>
    <xf numFmtId="0" fontId="25" fillId="0" borderId="225" xfId="4" applyNumberFormat="1" applyFont="1" applyFill="1" applyBorder="1" applyAlignment="1">
      <alignment horizontal="right" vertical="center"/>
    </xf>
    <xf numFmtId="0" fontId="25" fillId="0" borderId="226" xfId="4" applyNumberFormat="1" applyFont="1" applyFill="1" applyBorder="1" applyAlignment="1">
      <alignment horizontal="right" vertical="center"/>
    </xf>
    <xf numFmtId="0" fontId="25" fillId="0" borderId="224" xfId="4" applyNumberFormat="1" applyFont="1" applyFill="1" applyBorder="1" applyAlignment="1">
      <alignment vertical="center"/>
    </xf>
    <xf numFmtId="167" fontId="24" fillId="0" borderId="201" xfId="3" applyNumberFormat="1" applyFont="1" applyBorder="1" applyAlignment="1">
      <alignment horizontal="right" vertical="center"/>
    </xf>
    <xf numFmtId="167" fontId="25" fillId="8" borderId="227" xfId="4" applyNumberFormat="1" applyFont="1" applyFill="1" applyBorder="1" applyAlignment="1">
      <alignment horizontal="right" vertical="center"/>
    </xf>
    <xf numFmtId="167" fontId="25" fillId="8" borderId="228" xfId="4" applyNumberFormat="1" applyFont="1" applyFill="1" applyBorder="1" applyAlignment="1">
      <alignment horizontal="right" vertical="center"/>
    </xf>
    <xf numFmtId="167" fontId="25" fillId="8" borderId="229" xfId="4" applyNumberFormat="1" applyFont="1" applyFill="1" applyBorder="1" applyAlignment="1">
      <alignment vertical="center"/>
    </xf>
    <xf numFmtId="167" fontId="25" fillId="8" borderId="230" xfId="4" applyNumberFormat="1" applyFont="1" applyFill="1" applyBorder="1" applyAlignment="1">
      <alignment horizontal="right" vertical="center"/>
    </xf>
    <xf numFmtId="167" fontId="25" fillId="8" borderId="231" xfId="4" applyNumberFormat="1" applyFont="1" applyFill="1" applyBorder="1" applyAlignment="1">
      <alignment horizontal="right" vertical="center"/>
    </xf>
    <xf numFmtId="167" fontId="25" fillId="8" borderId="0" xfId="4" applyNumberFormat="1" applyFont="1" applyFill="1" applyBorder="1" applyAlignment="1">
      <alignment vertical="center"/>
    </xf>
    <xf numFmtId="167" fontId="25" fillId="8" borderId="209" xfId="4" applyNumberFormat="1" applyFont="1" applyFill="1" applyBorder="1" applyAlignment="1">
      <alignment horizontal="right" vertical="center"/>
    </xf>
    <xf numFmtId="167" fontId="25" fillId="8" borderId="210" xfId="4" applyNumberFormat="1" applyFont="1" applyFill="1" applyBorder="1" applyAlignment="1">
      <alignment horizontal="right" vertical="center"/>
    </xf>
    <xf numFmtId="0" fontId="25" fillId="0" borderId="232" xfId="3" applyFont="1" applyBorder="1" applyAlignment="1">
      <alignment horizontal="left" vertical="center"/>
    </xf>
    <xf numFmtId="167" fontId="24" fillId="0" borderId="103" xfId="3" applyNumberFormat="1" applyFont="1" applyBorder="1" applyAlignment="1">
      <alignment horizontal="right" vertical="center"/>
    </xf>
    <xf numFmtId="167" fontId="25" fillId="0" borderId="234" xfId="4" applyNumberFormat="1" applyFont="1" applyFill="1" applyBorder="1" applyAlignment="1">
      <alignment horizontal="right" vertical="center"/>
    </xf>
    <xf numFmtId="167" fontId="25" fillId="0" borderId="235" xfId="4" applyNumberFormat="1" applyFont="1" applyFill="1" applyBorder="1" applyAlignment="1">
      <alignment horizontal="right" vertical="center"/>
    </xf>
    <xf numFmtId="167" fontId="25" fillId="0" borderId="236" xfId="4" applyNumberFormat="1" applyFont="1" applyFill="1" applyBorder="1" applyAlignment="1">
      <alignment vertical="center"/>
    </xf>
    <xf numFmtId="0" fontId="32" fillId="0" borderId="108" xfId="3" applyFont="1" applyBorder="1" applyAlignment="1">
      <alignment horizontal="left" vertical="center"/>
    </xf>
    <xf numFmtId="0" fontId="33" fillId="0" borderId="108" xfId="3" applyFont="1" applyBorder="1" applyAlignment="1">
      <alignment vertical="center"/>
    </xf>
    <xf numFmtId="0" fontId="33" fillId="0" borderId="108" xfId="4" applyNumberFormat="1" applyFont="1" applyFill="1" applyBorder="1" applyAlignment="1">
      <alignment vertical="center"/>
    </xf>
    <xf numFmtId="0" fontId="36" fillId="0" borderId="0" xfId="3" quotePrefix="1" applyFont="1" applyAlignment="1">
      <alignment horizontal="left" vertical="center"/>
    </xf>
    <xf numFmtId="0" fontId="15" fillId="6" borderId="240" xfId="3" applyFont="1" applyFill="1" applyBorder="1" applyAlignment="1" applyProtection="1">
      <alignment vertical="center" wrapText="1"/>
      <protection locked="0"/>
    </xf>
    <xf numFmtId="0" fontId="15" fillId="0" borderId="240" xfId="3" applyFont="1" applyBorder="1" applyAlignment="1" applyProtection="1">
      <alignment vertical="center" wrapText="1"/>
      <protection locked="0"/>
    </xf>
    <xf numFmtId="0" fontId="24" fillId="0" borderId="241" xfId="3" applyFont="1" applyBorder="1" applyAlignment="1" applyProtection="1">
      <alignment horizontal="right" vertical="center"/>
      <protection locked="0"/>
    </xf>
    <xf numFmtId="0" fontId="25" fillId="0" borderId="242" xfId="3" applyFont="1" applyBorder="1" applyAlignment="1">
      <alignment horizontal="right" vertical="center"/>
    </xf>
    <xf numFmtId="0" fontId="25" fillId="0" borderId="243" xfId="3" applyFont="1" applyBorder="1" applyAlignment="1">
      <alignment horizontal="right" vertical="center"/>
    </xf>
    <xf numFmtId="0" fontId="25" fillId="0" borderId="241" xfId="3" applyFont="1" applyBorder="1" applyAlignment="1">
      <alignment horizontal="right" vertical="center"/>
    </xf>
    <xf numFmtId="0" fontId="25" fillId="0" borderId="245" xfId="3" applyFont="1" applyBorder="1" applyAlignment="1">
      <alignment horizontal="right" vertical="center"/>
    </xf>
    <xf numFmtId="168" fontId="25" fillId="0" borderId="245" xfId="3" applyNumberFormat="1" applyFont="1" applyBorder="1" applyAlignment="1" applyProtection="1">
      <alignment vertical="center"/>
      <protection locked="0"/>
    </xf>
    <xf numFmtId="168" fontId="25" fillId="0" borderId="246" xfId="3" applyNumberFormat="1" applyFont="1" applyBorder="1" applyAlignment="1" applyProtection="1">
      <alignment vertical="center"/>
      <protection locked="0"/>
    </xf>
    <xf numFmtId="168" fontId="25" fillId="0" borderId="241" xfId="3" applyNumberFormat="1" applyFont="1" applyBorder="1" applyAlignment="1">
      <alignment vertical="center"/>
    </xf>
    <xf numFmtId="0" fontId="15" fillId="0" borderId="247" xfId="3" applyFont="1" applyBorder="1" applyAlignment="1" applyProtection="1">
      <alignment vertical="center" wrapText="1"/>
      <protection locked="0"/>
    </xf>
    <xf numFmtId="0" fontId="24" fillId="0" borderId="248" xfId="3" applyFont="1" applyBorder="1" applyAlignment="1" applyProtection="1">
      <alignment horizontal="right" vertical="center"/>
      <protection locked="0"/>
    </xf>
    <xf numFmtId="0" fontId="25" fillId="0" borderId="249" xfId="3" applyFont="1" applyBorder="1" applyAlignment="1">
      <alignment horizontal="right" vertical="center"/>
    </xf>
    <xf numFmtId="0" fontId="24" fillId="0" borderId="250" xfId="3" applyFont="1" applyBorder="1" applyAlignment="1">
      <alignment horizontal="right" vertical="center"/>
    </xf>
    <xf numFmtId="0" fontId="24" fillId="0" borderId="248" xfId="3" applyFont="1" applyBorder="1" applyAlignment="1">
      <alignment horizontal="right" vertical="center"/>
    </xf>
    <xf numFmtId="0" fontId="24" fillId="0" borderId="153" xfId="3" applyFont="1" applyBorder="1" applyAlignment="1">
      <alignment horizontal="right" vertical="center"/>
    </xf>
    <xf numFmtId="0" fontId="24" fillId="0" borderId="251" xfId="3" applyFont="1" applyBorder="1" applyAlignment="1">
      <alignment horizontal="right" vertical="center"/>
    </xf>
    <xf numFmtId="168" fontId="24" fillId="0" borderId="251" xfId="3" applyNumberFormat="1" applyFont="1" applyBorder="1" applyAlignment="1" applyProtection="1">
      <alignment vertical="center"/>
      <protection locked="0"/>
    </xf>
    <xf numFmtId="168" fontId="24" fillId="0" borderId="252" xfId="3" applyNumberFormat="1" applyFont="1" applyBorder="1" applyAlignment="1" applyProtection="1">
      <alignment vertical="center"/>
      <protection locked="0"/>
    </xf>
    <xf numFmtId="168" fontId="24" fillId="0" borderId="248" xfId="3" applyNumberFormat="1" applyFont="1" applyBorder="1" applyAlignment="1">
      <alignment vertical="center"/>
    </xf>
    <xf numFmtId="0" fontId="25" fillId="0" borderId="163" xfId="3" applyFont="1" applyBorder="1" applyAlignment="1" applyProtection="1">
      <alignment vertical="center"/>
      <protection locked="0"/>
    </xf>
    <xf numFmtId="167" fontId="24" fillId="0" borderId="189" xfId="3" applyNumberFormat="1" applyFont="1" applyBorder="1" applyAlignment="1">
      <alignment horizontal="right" vertical="center"/>
    </xf>
    <xf numFmtId="167" fontId="25" fillId="0" borderId="162" xfId="3" applyNumberFormat="1" applyFont="1" applyBorder="1" applyAlignment="1">
      <alignment vertical="center"/>
    </xf>
    <xf numFmtId="167" fontId="25" fillId="0" borderId="189" xfId="3" applyNumberFormat="1" applyFont="1" applyBorder="1" applyAlignment="1">
      <alignment vertical="center"/>
    </xf>
    <xf numFmtId="167" fontId="25" fillId="0" borderId="163" xfId="3" applyNumberFormat="1" applyFont="1" applyBorder="1" applyAlignment="1">
      <alignment vertical="center"/>
    </xf>
    <xf numFmtId="167" fontId="25" fillId="0" borderId="162" xfId="3" applyNumberFormat="1" applyFont="1" applyBorder="1" applyAlignment="1" applyProtection="1">
      <alignment vertical="center"/>
      <protection locked="0"/>
    </xf>
    <xf numFmtId="167" fontId="25" fillId="0" borderId="163" xfId="3" applyNumberFormat="1" applyFont="1" applyBorder="1" applyAlignment="1" applyProtection="1">
      <alignment vertical="center"/>
      <protection locked="0"/>
    </xf>
    <xf numFmtId="0" fontId="25" fillId="0" borderId="253" xfId="3" applyFont="1" applyBorder="1" applyAlignment="1" applyProtection="1">
      <alignment vertical="center"/>
      <protection locked="0"/>
    </xf>
    <xf numFmtId="167" fontId="24" fillId="0" borderId="254" xfId="3" applyNumberFormat="1" applyFont="1" applyBorder="1" applyAlignment="1">
      <alignment horizontal="right" vertical="center"/>
    </xf>
    <xf numFmtId="167" fontId="25" fillId="0" borderId="255" xfId="3" applyNumberFormat="1" applyFont="1" applyBorder="1" applyAlignment="1">
      <alignment vertical="center"/>
    </xf>
    <xf numFmtId="167" fontId="25" fillId="0" borderId="254" xfId="3" applyNumberFormat="1" applyFont="1" applyBorder="1" applyAlignment="1">
      <alignment vertical="center"/>
    </xf>
    <xf numFmtId="167" fontId="25" fillId="0" borderId="256" xfId="3" applyNumberFormat="1" applyFont="1" applyBorder="1" applyAlignment="1">
      <alignment vertical="center"/>
    </xf>
    <xf numFmtId="167" fontId="25" fillId="0" borderId="256" xfId="3" applyNumberFormat="1" applyFont="1" applyBorder="1" applyAlignment="1" applyProtection="1">
      <alignment vertical="center"/>
      <protection locked="0"/>
    </xf>
    <xf numFmtId="167" fontId="25" fillId="0" borderId="257" xfId="3" applyNumberFormat="1" applyFont="1" applyBorder="1" applyAlignment="1" applyProtection="1">
      <alignment vertical="center"/>
      <protection locked="0"/>
    </xf>
    <xf numFmtId="0" fontId="25" fillId="0" borderId="258" xfId="5" applyFont="1" applyBorder="1" applyAlignment="1" applyProtection="1">
      <alignment horizontal="left" vertical="center" indent="1"/>
      <protection locked="0"/>
    </xf>
    <xf numFmtId="167" fontId="24" fillId="0" borderId="254" xfId="5" applyNumberFormat="1" applyFont="1" applyBorder="1" applyAlignment="1">
      <alignment horizontal="right" vertical="center"/>
    </xf>
    <xf numFmtId="167" fontId="25" fillId="0" borderId="259" xfId="5" applyNumberFormat="1" applyFont="1" applyBorder="1" applyAlignment="1">
      <alignment horizontal="right" vertical="center"/>
    </xf>
    <xf numFmtId="167" fontId="25" fillId="0" borderId="255" xfId="5" applyNumberFormat="1" applyFont="1" applyBorder="1" applyAlignment="1">
      <alignment vertical="center"/>
    </xf>
    <xf numFmtId="167" fontId="25" fillId="0" borderId="254" xfId="5" applyNumberFormat="1" applyFont="1" applyBorder="1" applyAlignment="1">
      <alignment vertical="center"/>
    </xf>
    <xf numFmtId="167" fontId="25" fillId="0" borderId="259" xfId="5" applyNumberFormat="1" applyFont="1" applyBorder="1" applyAlignment="1">
      <alignment vertical="center"/>
    </xf>
    <xf numFmtId="167" fontId="25" fillId="0" borderId="256" xfId="5" applyNumberFormat="1" applyFont="1" applyBorder="1" applyAlignment="1">
      <alignment vertical="center"/>
    </xf>
    <xf numFmtId="167" fontId="25" fillId="0" borderId="256" xfId="5" applyNumberFormat="1" applyFont="1" applyBorder="1" applyAlignment="1" applyProtection="1">
      <alignment vertical="center"/>
      <protection locked="0"/>
    </xf>
    <xf numFmtId="167" fontId="25" fillId="0" borderId="257" xfId="5" applyNumberFormat="1" applyFont="1" applyBorder="1" applyAlignment="1" applyProtection="1">
      <alignment vertical="center"/>
      <protection locked="0"/>
    </xf>
    <xf numFmtId="0" fontId="24" fillId="0" borderId="253" xfId="3" applyFont="1" applyBorder="1" applyAlignment="1" applyProtection="1">
      <alignment vertical="center"/>
      <protection locked="0"/>
    </xf>
    <xf numFmtId="164" fontId="24" fillId="0" borderId="254" xfId="3" applyNumberFormat="1" applyFont="1" applyBorder="1" applyAlignment="1">
      <alignment horizontal="right" vertical="center"/>
    </xf>
    <xf numFmtId="164" fontId="25" fillId="0" borderId="255" xfId="3" applyNumberFormat="1" applyFont="1" applyBorder="1" applyAlignment="1">
      <alignment vertical="center"/>
    </xf>
    <xf numFmtId="164" fontId="25" fillId="0" borderId="254" xfId="3" applyNumberFormat="1" applyFont="1" applyBorder="1" applyAlignment="1">
      <alignment vertical="center"/>
    </xf>
    <xf numFmtId="164" fontId="25" fillId="0" borderId="163" xfId="3" applyNumberFormat="1" applyFont="1" applyBorder="1" applyAlignment="1">
      <alignment vertical="center"/>
    </xf>
    <xf numFmtId="164" fontId="25" fillId="0" borderId="256" xfId="3" applyNumberFormat="1" applyFont="1" applyBorder="1" applyAlignment="1">
      <alignment vertical="center"/>
    </xf>
    <xf numFmtId="164" fontId="25" fillId="0" borderId="256" xfId="3" applyNumberFormat="1" applyFont="1" applyBorder="1" applyAlignment="1" applyProtection="1">
      <alignment vertical="center"/>
      <protection locked="0"/>
    </xf>
    <xf numFmtId="164" fontId="25" fillId="0" borderId="257" xfId="3" applyNumberFormat="1" applyFont="1" applyBorder="1" applyAlignment="1" applyProtection="1">
      <alignment vertical="center"/>
      <protection locked="0"/>
    </xf>
    <xf numFmtId="167" fontId="25" fillId="0" borderId="255" xfId="3" applyNumberFormat="1" applyFont="1" applyBorder="1" applyAlignment="1">
      <alignment horizontal="right" vertical="center"/>
    </xf>
    <xf numFmtId="167" fontId="25" fillId="0" borderId="254" xfId="3" applyNumberFormat="1" applyFont="1" applyBorder="1" applyAlignment="1">
      <alignment horizontal="right" vertical="center"/>
    </xf>
    <xf numFmtId="167" fontId="25" fillId="0" borderId="256" xfId="3" applyNumberFormat="1" applyFont="1" applyBorder="1" applyAlignment="1">
      <alignment horizontal="right" vertical="center"/>
    </xf>
    <xf numFmtId="167" fontId="25" fillId="0" borderId="256" xfId="3" applyNumberFormat="1" applyFont="1" applyBorder="1" applyAlignment="1" applyProtection="1">
      <alignment horizontal="right" vertical="center"/>
      <protection locked="0"/>
    </xf>
    <xf numFmtId="167" fontId="25" fillId="0" borderId="257" xfId="3" applyNumberFormat="1" applyFont="1" applyBorder="1" applyAlignment="1" applyProtection="1">
      <alignment horizontal="right" vertical="center"/>
      <protection locked="0"/>
    </xf>
    <xf numFmtId="0" fontId="24" fillId="0" borderId="253" xfId="3" applyFont="1" applyBorder="1" applyAlignment="1" applyProtection="1">
      <alignment horizontal="left" vertical="center" indent="1"/>
      <protection locked="0"/>
    </xf>
    <xf numFmtId="0" fontId="25" fillId="0" borderId="253" xfId="3" applyFont="1" applyBorder="1" applyAlignment="1" applyProtection="1">
      <alignment horizontal="left" vertical="center" indent="1"/>
      <protection locked="0"/>
    </xf>
    <xf numFmtId="164" fontId="25" fillId="0" borderId="256" xfId="3" applyNumberFormat="1" applyFont="1" applyBorder="1" applyAlignment="1" applyProtection="1">
      <alignment horizontal="right" vertical="center"/>
      <protection locked="0"/>
    </xf>
    <xf numFmtId="164" fontId="25" fillId="0" borderId="257" xfId="3" applyNumberFormat="1" applyFont="1" applyBorder="1" applyAlignment="1" applyProtection="1">
      <alignment horizontal="right" vertical="center"/>
      <protection locked="0"/>
    </xf>
    <xf numFmtId="164" fontId="25" fillId="0" borderId="254" xfId="3" applyNumberFormat="1" applyFont="1" applyBorder="1" applyAlignment="1">
      <alignment horizontal="right" vertical="center"/>
    </xf>
    <xf numFmtId="167" fontId="25" fillId="0" borderId="260" xfId="3" applyNumberFormat="1" applyFont="1" applyBorder="1" applyAlignment="1">
      <alignment vertical="center"/>
    </xf>
    <xf numFmtId="167" fontId="25" fillId="0" borderId="261" xfId="3" applyNumberFormat="1" applyFont="1" applyBorder="1" applyAlignment="1">
      <alignment vertical="center"/>
    </xf>
    <xf numFmtId="167" fontId="25" fillId="0" borderId="262" xfId="3" applyNumberFormat="1" applyFont="1" applyBorder="1" applyAlignment="1">
      <alignment vertical="center"/>
    </xf>
    <xf numFmtId="0" fontId="24" fillId="0" borderId="263" xfId="3" applyFont="1" applyBorder="1" applyAlignment="1" applyProtection="1">
      <alignment vertical="center"/>
      <protection locked="0"/>
    </xf>
    <xf numFmtId="167" fontId="24" fillId="0" borderId="264" xfId="3" applyNumberFormat="1" applyFont="1" applyBorder="1" applyAlignment="1">
      <alignment horizontal="right" vertical="center"/>
    </xf>
    <xf numFmtId="167" fontId="25" fillId="0" borderId="168" xfId="3" applyNumberFormat="1" applyFont="1" applyBorder="1" applyAlignment="1">
      <alignment horizontal="right" vertical="center"/>
    </xf>
    <xf numFmtId="167" fontId="25" fillId="0" borderId="265" xfId="3" applyNumberFormat="1" applyFont="1" applyBorder="1" applyAlignment="1">
      <alignment vertical="center"/>
    </xf>
    <xf numFmtId="167" fontId="25" fillId="0" borderId="264" xfId="3" applyNumberFormat="1" applyFont="1" applyBorder="1" applyAlignment="1">
      <alignment vertical="center"/>
    </xf>
    <xf numFmtId="167" fontId="25" fillId="0" borderId="168" xfId="3" applyNumberFormat="1" applyFont="1" applyBorder="1" applyAlignment="1">
      <alignment vertical="center"/>
    </xf>
    <xf numFmtId="167" fontId="25" fillId="0" borderId="266" xfId="3" applyNumberFormat="1" applyFont="1" applyBorder="1" applyAlignment="1">
      <alignment vertical="center"/>
    </xf>
    <xf numFmtId="167" fontId="25" fillId="0" borderId="266" xfId="3" applyNumberFormat="1" applyFont="1" applyBorder="1" applyAlignment="1" applyProtection="1">
      <alignment horizontal="right" vertical="center"/>
      <protection locked="0"/>
    </xf>
    <xf numFmtId="167" fontId="25" fillId="0" borderId="267" xfId="3" applyNumberFormat="1" applyFont="1" applyBorder="1" applyAlignment="1" applyProtection="1">
      <alignment horizontal="right" vertical="center"/>
      <protection locked="0"/>
    </xf>
    <xf numFmtId="0" fontId="15" fillId="0" borderId="240" xfId="3" applyFont="1" applyBorder="1" applyAlignment="1" applyProtection="1">
      <alignment vertical="center"/>
      <protection locked="0"/>
    </xf>
    <xf numFmtId="0" fontId="18" fillId="0" borderId="241" xfId="3" applyFont="1" applyBorder="1" applyAlignment="1">
      <alignment horizontal="right" vertical="center"/>
    </xf>
    <xf numFmtId="0" fontId="17" fillId="0" borderId="147" xfId="3" applyFont="1" applyBorder="1" applyAlignment="1">
      <alignment horizontal="right" vertical="center"/>
    </xf>
    <xf numFmtId="0" fontId="17" fillId="0" borderId="243" xfId="3" applyFont="1" applyBorder="1" applyAlignment="1">
      <alignment horizontal="right" vertical="center"/>
    </xf>
    <xf numFmtId="0" fontId="17" fillId="0" borderId="241" xfId="3" applyFont="1" applyBorder="1" applyAlignment="1">
      <alignment horizontal="right" vertical="center"/>
    </xf>
    <xf numFmtId="0" fontId="17" fillId="0" borderId="245" xfId="3" quotePrefix="1" applyFont="1" applyBorder="1" applyAlignment="1">
      <alignment horizontal="right" vertical="center"/>
    </xf>
    <xf numFmtId="0" fontId="17" fillId="0" borderId="245" xfId="3" applyFont="1" applyBorder="1" applyAlignment="1" applyProtection="1">
      <alignment horizontal="right" vertical="center"/>
      <protection locked="0"/>
    </xf>
    <xf numFmtId="0" fontId="17" fillId="0" borderId="246" xfId="3" applyFont="1" applyBorder="1" applyAlignment="1" applyProtection="1">
      <alignment horizontal="right" vertical="center"/>
      <protection locked="0"/>
    </xf>
    <xf numFmtId="0" fontId="24" fillId="0" borderId="268" xfId="3" applyFont="1" applyBorder="1" applyAlignment="1" applyProtection="1">
      <alignment vertical="center"/>
      <protection locked="0"/>
    </xf>
    <xf numFmtId="171" fontId="18" fillId="0" borderId="269" xfId="3" applyNumberFormat="1" applyFont="1" applyBorder="1" applyAlignment="1">
      <alignment horizontal="right" vertical="center"/>
    </xf>
    <xf numFmtId="171" fontId="17" fillId="0" borderId="153" xfId="3" applyNumberFormat="1" applyFont="1" applyBorder="1" applyAlignment="1">
      <alignment horizontal="right" vertical="center"/>
    </xf>
    <xf numFmtId="171" fontId="17" fillId="0" borderId="270" xfId="3" applyNumberFormat="1" applyFont="1" applyBorder="1" applyAlignment="1">
      <alignment horizontal="right" vertical="center"/>
    </xf>
    <xf numFmtId="171" fontId="17" fillId="0" borderId="269" xfId="3" applyNumberFormat="1" applyFont="1" applyBorder="1" applyAlignment="1">
      <alignment horizontal="right" vertical="center"/>
    </xf>
    <xf numFmtId="171" fontId="17" fillId="0" borderId="271" xfId="3" applyNumberFormat="1" applyFont="1" applyBorder="1" applyAlignment="1">
      <alignment horizontal="right" vertical="center"/>
    </xf>
    <xf numFmtId="170" fontId="17" fillId="0" borderId="271" xfId="3" applyNumberFormat="1" applyFont="1" applyBorder="1" applyAlignment="1" applyProtection="1">
      <alignment vertical="center"/>
      <protection locked="0"/>
    </xf>
    <xf numFmtId="170" fontId="17" fillId="0" borderId="272" xfId="3" applyNumberFormat="1" applyFont="1" applyBorder="1" applyAlignment="1" applyProtection="1">
      <alignment vertical="center"/>
      <protection locked="0"/>
    </xf>
    <xf numFmtId="170" fontId="17" fillId="0" borderId="269" xfId="3" applyNumberFormat="1" applyFont="1" applyBorder="1" applyAlignment="1">
      <alignment vertical="center"/>
    </xf>
    <xf numFmtId="170" fontId="24" fillId="0" borderId="254" xfId="3" applyNumberFormat="1" applyFont="1" applyBorder="1" applyAlignment="1">
      <alignment horizontal="right" vertical="center"/>
    </xf>
    <xf numFmtId="170" fontId="25" fillId="0" borderId="163" xfId="3" applyNumberFormat="1" applyFont="1" applyBorder="1" applyAlignment="1">
      <alignment horizontal="right" vertical="center"/>
    </xf>
    <xf numFmtId="170" fontId="25" fillId="0" borderId="255" xfId="3" applyNumberFormat="1" applyFont="1" applyBorder="1" applyAlignment="1">
      <alignment vertical="center"/>
    </xf>
    <xf numFmtId="170" fontId="25" fillId="0" borderId="254" xfId="3" applyNumberFormat="1" applyFont="1" applyBorder="1" applyAlignment="1">
      <alignment vertical="center"/>
    </xf>
    <xf numFmtId="170" fontId="25" fillId="0" borderId="163" xfId="3" applyNumberFormat="1" applyFont="1" applyBorder="1" applyAlignment="1">
      <alignment vertical="center"/>
    </xf>
    <xf numFmtId="170" fontId="25" fillId="0" borderId="256" xfId="3" applyNumberFormat="1" applyFont="1" applyBorder="1" applyAlignment="1">
      <alignment vertical="center"/>
    </xf>
    <xf numFmtId="170" fontId="25" fillId="0" borderId="256" xfId="3" applyNumberFormat="1" applyFont="1" applyBorder="1" applyAlignment="1" applyProtection="1">
      <alignment horizontal="right" vertical="center"/>
      <protection locked="0"/>
    </xf>
    <xf numFmtId="170" fontId="25" fillId="0" borderId="257" xfId="3" applyNumberFormat="1" applyFont="1" applyBorder="1" applyAlignment="1" applyProtection="1">
      <alignment vertical="center"/>
      <protection locked="0"/>
    </xf>
    <xf numFmtId="171" fontId="24" fillId="0" borderId="254" xfId="3" applyNumberFormat="1" applyFont="1" applyBorder="1" applyAlignment="1">
      <alignment horizontal="right" vertical="center"/>
    </xf>
    <xf numFmtId="171" fontId="25" fillId="0" borderId="255" xfId="3" applyNumberFormat="1" applyFont="1" applyBorder="1" applyAlignment="1">
      <alignment vertical="center"/>
    </xf>
    <xf numFmtId="171" fontId="25" fillId="0" borderId="254" xfId="3" applyNumberFormat="1" applyFont="1" applyBorder="1" applyAlignment="1">
      <alignment vertical="center"/>
    </xf>
    <xf numFmtId="171" fontId="25" fillId="0" borderId="163" xfId="3" applyNumberFormat="1" applyFont="1" applyBorder="1" applyAlignment="1">
      <alignment vertical="center"/>
    </xf>
    <xf numFmtId="171" fontId="25" fillId="0" borderId="256" xfId="3" applyNumberFormat="1" applyFont="1" applyBorder="1" applyAlignment="1">
      <alignment vertical="center"/>
    </xf>
    <xf numFmtId="0" fontId="25" fillId="0" borderId="263" xfId="3" applyFont="1" applyBorder="1" applyAlignment="1" applyProtection="1">
      <alignment horizontal="left" vertical="center" indent="1"/>
      <protection locked="0"/>
    </xf>
    <xf numFmtId="170" fontId="24" fillId="0" borderId="264" xfId="3" applyNumberFormat="1" applyFont="1" applyBorder="1" applyAlignment="1">
      <alignment horizontal="right" vertical="center"/>
    </xf>
    <xf numFmtId="170" fontId="25" fillId="0" borderId="168" xfId="3" applyNumberFormat="1" applyFont="1" applyBorder="1" applyAlignment="1">
      <alignment horizontal="right" vertical="center"/>
    </xf>
    <xf numFmtId="170" fontId="25" fillId="0" borderId="265" xfId="3" applyNumberFormat="1" applyFont="1" applyBorder="1" applyAlignment="1">
      <alignment vertical="center"/>
    </xf>
    <xf numFmtId="170" fontId="25" fillId="0" borderId="264" xfId="3" applyNumberFormat="1" applyFont="1" applyBorder="1" applyAlignment="1">
      <alignment vertical="center"/>
    </xf>
    <xf numFmtId="170" fontId="25" fillId="0" borderId="168" xfId="3" applyNumberFormat="1" applyFont="1" applyBorder="1" applyAlignment="1">
      <alignment vertical="center"/>
    </xf>
    <xf numFmtId="170" fontId="25" fillId="0" borderId="266" xfId="3" applyNumberFormat="1" applyFont="1" applyBorder="1" applyAlignment="1">
      <alignment vertical="center"/>
    </xf>
    <xf numFmtId="170" fontId="25" fillId="0" borderId="266" xfId="3" applyNumberFormat="1" applyFont="1" applyBorder="1" applyAlignment="1" applyProtection="1">
      <alignment horizontal="right" vertical="center"/>
      <protection locked="0"/>
    </xf>
    <xf numFmtId="170" fontId="25" fillId="0" borderId="267" xfId="3" applyNumberFormat="1" applyFont="1" applyBorder="1" applyAlignment="1" applyProtection="1">
      <alignment vertical="center"/>
      <protection locked="0"/>
    </xf>
    <xf numFmtId="170" fontId="17" fillId="0" borderId="245" xfId="3" applyNumberFormat="1" applyFont="1" applyBorder="1" applyAlignment="1" applyProtection="1">
      <alignment horizontal="right" vertical="center"/>
      <protection locked="0"/>
    </xf>
    <xf numFmtId="170" fontId="17" fillId="0" borderId="246" xfId="3" applyNumberFormat="1" applyFont="1" applyBorder="1" applyAlignment="1" applyProtection="1">
      <alignment horizontal="right" vertical="center"/>
      <protection locked="0"/>
    </xf>
    <xf numFmtId="170" fontId="17" fillId="0" borderId="241" xfId="3" applyNumberFormat="1" applyFont="1" applyBorder="1" applyAlignment="1">
      <alignment horizontal="right" vertical="center"/>
    </xf>
    <xf numFmtId="0" fontId="25" fillId="0" borderId="268" xfId="3" applyFont="1" applyBorder="1" applyAlignment="1" applyProtection="1">
      <alignment vertical="center"/>
      <protection locked="0"/>
    </xf>
    <xf numFmtId="170" fontId="18" fillId="0" borderId="269" xfId="3" applyNumberFormat="1" applyFont="1" applyBorder="1" applyAlignment="1">
      <alignment horizontal="right" vertical="center"/>
    </xf>
    <xf numFmtId="170" fontId="17" fillId="0" borderId="153" xfId="3" applyNumberFormat="1" applyFont="1" applyBorder="1" applyAlignment="1">
      <alignment horizontal="right" vertical="center"/>
    </xf>
    <xf numFmtId="170" fontId="17" fillId="0" borderId="270" xfId="3" applyNumberFormat="1" applyFont="1" applyBorder="1" applyAlignment="1">
      <alignment horizontal="right" vertical="center"/>
    </xf>
    <xf numFmtId="170" fontId="17" fillId="0" borderId="269" xfId="3" applyNumberFormat="1" applyFont="1" applyBorder="1" applyAlignment="1">
      <alignment horizontal="right" vertical="center"/>
    </xf>
    <xf numFmtId="170" fontId="17" fillId="0" borderId="271" xfId="3" applyNumberFormat="1" applyFont="1" applyBorder="1" applyAlignment="1">
      <alignment horizontal="right" vertical="center"/>
    </xf>
    <xf numFmtId="170" fontId="17" fillId="0" borderId="272" xfId="3" applyNumberFormat="1" applyFont="1" applyBorder="1" applyAlignment="1" applyProtection="1">
      <alignment horizontal="right" vertical="center"/>
      <protection locked="0"/>
    </xf>
    <xf numFmtId="170" fontId="18" fillId="0" borderId="254" xfId="3" applyNumberFormat="1" applyFont="1" applyBorder="1" applyAlignment="1">
      <alignment horizontal="right" vertical="center"/>
    </xf>
    <xf numFmtId="170" fontId="17" fillId="0" borderId="163" xfId="3" applyNumberFormat="1" applyFont="1" applyBorder="1" applyAlignment="1">
      <alignment horizontal="right" vertical="center"/>
    </xf>
    <xf numFmtId="170" fontId="17" fillId="0" borderId="255" xfId="3" applyNumberFormat="1" applyFont="1" applyBorder="1" applyAlignment="1">
      <alignment horizontal="right" vertical="center"/>
    </xf>
    <xf numFmtId="170" fontId="17" fillId="0" borderId="254" xfId="3" applyNumberFormat="1" applyFont="1" applyBorder="1" applyAlignment="1">
      <alignment horizontal="right" vertical="center"/>
    </xf>
    <xf numFmtId="170" fontId="17" fillId="0" borderId="256" xfId="3" applyNumberFormat="1" applyFont="1" applyBorder="1" applyAlignment="1">
      <alignment horizontal="right" vertical="center"/>
    </xf>
    <xf numFmtId="170" fontId="17" fillId="0" borderId="256" xfId="3" applyNumberFormat="1" applyFont="1" applyBorder="1" applyAlignment="1" applyProtection="1">
      <alignment vertical="center"/>
      <protection locked="0"/>
    </xf>
    <xf numFmtId="170" fontId="17" fillId="0" borderId="257" xfId="3" applyNumberFormat="1" applyFont="1" applyBorder="1" applyAlignment="1" applyProtection="1">
      <alignment horizontal="right" vertical="center"/>
      <protection locked="0"/>
    </xf>
    <xf numFmtId="170" fontId="17" fillId="0" borderId="254" xfId="3" applyNumberFormat="1" applyFont="1" applyBorder="1" applyAlignment="1">
      <alignment vertical="center"/>
    </xf>
    <xf numFmtId="0" fontId="18" fillId="0" borderId="253" xfId="3" applyFont="1" applyBorder="1" applyAlignment="1" applyProtection="1">
      <alignment vertical="center"/>
      <protection locked="0"/>
    </xf>
    <xf numFmtId="0" fontId="17" fillId="0" borderId="253" xfId="3" applyFont="1" applyBorder="1" applyAlignment="1" applyProtection="1">
      <alignment vertical="center"/>
      <protection locked="0"/>
    </xf>
    <xf numFmtId="170" fontId="17" fillId="0" borderId="256" xfId="3" applyNumberFormat="1" applyFont="1" applyBorder="1" applyAlignment="1" applyProtection="1">
      <alignment horizontal="right" vertical="center"/>
      <protection locked="0"/>
    </xf>
    <xf numFmtId="0" fontId="18" fillId="0" borderId="263" xfId="3" applyFont="1" applyBorder="1" applyAlignment="1" applyProtection="1">
      <alignment vertical="center"/>
      <protection locked="0"/>
    </xf>
    <xf numFmtId="170" fontId="18" fillId="0" borderId="264" xfId="3" applyNumberFormat="1" applyFont="1" applyBorder="1" applyAlignment="1">
      <alignment horizontal="right" vertical="center"/>
    </xf>
    <xf numFmtId="170" fontId="17" fillId="0" borderId="168" xfId="3" applyNumberFormat="1" applyFont="1" applyBorder="1" applyAlignment="1">
      <alignment horizontal="right" vertical="center"/>
    </xf>
    <xf numFmtId="170" fontId="17" fillId="0" borderId="265" xfId="3" applyNumberFormat="1" applyFont="1" applyBorder="1" applyAlignment="1">
      <alignment horizontal="right" vertical="center"/>
    </xf>
    <xf numFmtId="170" fontId="17" fillId="0" borderId="264" xfId="3" applyNumberFormat="1" applyFont="1" applyBorder="1" applyAlignment="1">
      <alignment horizontal="right" vertical="center"/>
    </xf>
    <xf numFmtId="170" fontId="17" fillId="0" borderId="266" xfId="3" applyNumberFormat="1" applyFont="1" applyBorder="1" applyAlignment="1">
      <alignment horizontal="right" vertical="center"/>
    </xf>
    <xf numFmtId="170" fontId="17" fillId="0" borderId="266" xfId="3" applyNumberFormat="1" applyFont="1" applyBorder="1" applyAlignment="1" applyProtection="1">
      <alignment vertical="center"/>
      <protection locked="0"/>
    </xf>
    <xf numFmtId="170" fontId="17" fillId="0" borderId="267" xfId="3" applyNumberFormat="1" applyFont="1" applyBorder="1" applyAlignment="1" applyProtection="1">
      <alignment horizontal="right" vertical="center"/>
      <protection locked="0"/>
    </xf>
    <xf numFmtId="170" fontId="17" fillId="0" borderId="264" xfId="3" applyNumberFormat="1" applyFont="1" applyBorder="1" applyAlignment="1">
      <alignment vertical="center"/>
    </xf>
    <xf numFmtId="0" fontId="18" fillId="0" borderId="268" xfId="3" applyFont="1" applyBorder="1" applyAlignment="1" applyProtection="1">
      <alignment vertical="center"/>
      <protection locked="0"/>
    </xf>
    <xf numFmtId="164" fontId="18" fillId="0" borderId="269" xfId="3" applyNumberFormat="1" applyFont="1" applyBorder="1" applyAlignment="1">
      <alignment horizontal="right" vertical="center"/>
    </xf>
    <xf numFmtId="164" fontId="17" fillId="0" borderId="153" xfId="3" applyNumberFormat="1" applyFont="1" applyBorder="1" applyAlignment="1">
      <alignment horizontal="right" vertical="center"/>
    </xf>
    <xf numFmtId="164" fontId="17" fillId="0" borderId="270" xfId="3" applyNumberFormat="1" applyFont="1" applyBorder="1" applyAlignment="1">
      <alignment horizontal="right" vertical="center"/>
    </xf>
    <xf numFmtId="164" fontId="17" fillId="0" borderId="269" xfId="3" applyNumberFormat="1" applyFont="1" applyBorder="1" applyAlignment="1">
      <alignment horizontal="right" vertical="center"/>
    </xf>
    <xf numFmtId="164" fontId="17" fillId="0" borderId="271" xfId="3" applyNumberFormat="1" applyFont="1" applyBorder="1" applyAlignment="1">
      <alignment horizontal="right" vertical="center"/>
    </xf>
    <xf numFmtId="164" fontId="17" fillId="0" borderId="271" xfId="3" applyNumberFormat="1" applyFont="1" applyBorder="1" applyAlignment="1" applyProtection="1">
      <alignment horizontal="right" vertical="center"/>
      <protection locked="0"/>
    </xf>
    <xf numFmtId="164" fontId="17" fillId="0" borderId="272" xfId="3" applyNumberFormat="1" applyFont="1" applyBorder="1" applyAlignment="1" applyProtection="1">
      <alignment horizontal="right" vertical="center"/>
      <protection locked="0"/>
    </xf>
    <xf numFmtId="0" fontId="17" fillId="0" borderId="253" xfId="3" applyFont="1" applyBorder="1" applyAlignment="1" applyProtection="1">
      <alignment horizontal="left" vertical="center" indent="1"/>
      <protection locked="0"/>
    </xf>
    <xf numFmtId="167" fontId="18" fillId="0" borderId="254" xfId="3" applyNumberFormat="1" applyFont="1" applyBorder="1" applyAlignment="1">
      <alignment horizontal="right" vertical="center"/>
    </xf>
    <xf numFmtId="167" fontId="17" fillId="0" borderId="163" xfId="3" applyNumberFormat="1" applyFont="1" applyBorder="1" applyAlignment="1">
      <alignment horizontal="right" vertical="center"/>
    </xf>
    <xf numFmtId="167" fontId="17" fillId="0" borderId="255" xfId="3" applyNumberFormat="1" applyFont="1" applyBorder="1" applyAlignment="1">
      <alignment horizontal="right" vertical="center"/>
    </xf>
    <xf numFmtId="167" fontId="17" fillId="0" borderId="254" xfId="3" applyNumberFormat="1" applyFont="1" applyBorder="1" applyAlignment="1">
      <alignment horizontal="right" vertical="center"/>
    </xf>
    <xf numFmtId="167" fontId="17" fillId="0" borderId="256" xfId="3" applyNumberFormat="1" applyFont="1" applyBorder="1" applyAlignment="1">
      <alignment horizontal="right" vertical="center"/>
    </xf>
    <xf numFmtId="167" fontId="17" fillId="0" borderId="254" xfId="3" applyNumberFormat="1" applyFont="1" applyBorder="1" applyAlignment="1">
      <alignment vertical="center"/>
    </xf>
    <xf numFmtId="167" fontId="17" fillId="0" borderId="256" xfId="3" applyNumberFormat="1" applyFont="1" applyBorder="1" applyAlignment="1" applyProtection="1">
      <alignment vertical="center"/>
      <protection locked="0"/>
    </xf>
    <xf numFmtId="167" fontId="17" fillId="0" borderId="257" xfId="3" applyNumberFormat="1" applyFont="1" applyBorder="1" applyAlignment="1" applyProtection="1">
      <alignment horizontal="right" vertical="center"/>
      <protection locked="0"/>
    </xf>
    <xf numFmtId="0" fontId="25" fillId="0" borderId="253" xfId="3" applyFont="1" applyBorder="1" applyAlignment="1" applyProtection="1">
      <alignment horizontal="left" vertical="center" indent="2"/>
      <protection locked="0"/>
    </xf>
    <xf numFmtId="0" fontId="18" fillId="0" borderId="253" xfId="3" applyFont="1" applyBorder="1" applyAlignment="1" applyProtection="1">
      <alignment horizontal="left" vertical="center"/>
      <protection locked="0"/>
    </xf>
    <xf numFmtId="164" fontId="18" fillId="0" borderId="254" xfId="3" applyNumberFormat="1" applyFont="1" applyBorder="1" applyAlignment="1">
      <alignment horizontal="right" vertical="center"/>
    </xf>
    <xf numFmtId="164" fontId="17" fillId="0" borderId="163" xfId="3" applyNumberFormat="1" applyFont="1" applyBorder="1" applyAlignment="1">
      <alignment horizontal="right" vertical="center"/>
    </xf>
    <xf numFmtId="164" fontId="17" fillId="0" borderId="255" xfId="3" applyNumberFormat="1" applyFont="1" applyBorder="1" applyAlignment="1">
      <alignment horizontal="right" vertical="center"/>
    </xf>
    <xf numFmtId="164" fontId="17" fillId="0" borderId="254" xfId="3" applyNumberFormat="1" applyFont="1" applyBorder="1" applyAlignment="1">
      <alignment horizontal="right" vertical="center"/>
    </xf>
    <xf numFmtId="164" fontId="17" fillId="0" borderId="256" xfId="3" applyNumberFormat="1" applyFont="1" applyBorder="1" applyAlignment="1">
      <alignment horizontal="right" vertical="center"/>
    </xf>
    <xf numFmtId="164" fontId="17" fillId="0" borderId="256" xfId="3" applyNumberFormat="1" applyFont="1" applyBorder="1" applyAlignment="1" applyProtection="1">
      <alignment horizontal="right" vertical="center"/>
      <protection locked="0"/>
    </xf>
    <xf numFmtId="164" fontId="17" fillId="0" borderId="257" xfId="3" applyNumberFormat="1" applyFont="1" applyBorder="1" applyAlignment="1" applyProtection="1">
      <alignment horizontal="right" vertical="center"/>
      <protection locked="0"/>
    </xf>
    <xf numFmtId="167" fontId="17" fillId="0" borderId="163" xfId="3" quotePrefix="1" applyNumberFormat="1" applyFont="1" applyBorder="1" applyAlignment="1">
      <alignment horizontal="right" vertical="center"/>
    </xf>
    <xf numFmtId="167" fontId="17" fillId="0" borderId="255" xfId="3" applyNumberFormat="1" applyFont="1" applyBorder="1" applyAlignment="1">
      <alignment vertical="center"/>
    </xf>
    <xf numFmtId="167" fontId="17" fillId="0" borderId="163" xfId="3" quotePrefix="1" applyNumberFormat="1" applyFont="1" applyBorder="1" applyAlignment="1">
      <alignment vertical="center"/>
    </xf>
    <xf numFmtId="167" fontId="17" fillId="0" borderId="256" xfId="3" applyNumberFormat="1" applyFont="1" applyBorder="1" applyAlignment="1">
      <alignment vertical="center"/>
    </xf>
    <xf numFmtId="175" fontId="18" fillId="0" borderId="254" xfId="3" applyNumberFormat="1" applyFont="1" applyBorder="1" applyAlignment="1">
      <alignment horizontal="right" vertical="center"/>
    </xf>
    <xf numFmtId="175" fontId="17" fillId="0" borderId="163" xfId="3" applyNumberFormat="1" applyFont="1" applyBorder="1" applyAlignment="1">
      <alignment horizontal="right" vertical="center"/>
    </xf>
    <xf numFmtId="175" fontId="17" fillId="0" borderId="255" xfId="3" applyNumberFormat="1" applyFont="1" applyBorder="1" applyAlignment="1">
      <alignment vertical="center"/>
    </xf>
    <xf numFmtId="175" fontId="17" fillId="0" borderId="254" xfId="3" applyNumberFormat="1" applyFont="1" applyBorder="1" applyAlignment="1">
      <alignment vertical="center"/>
    </xf>
    <xf numFmtId="175" fontId="17" fillId="0" borderId="163" xfId="3" applyNumberFormat="1" applyFont="1" applyBorder="1" applyAlignment="1">
      <alignment vertical="center"/>
    </xf>
    <xf numFmtId="175" fontId="17" fillId="0" borderId="256" xfId="3" applyNumberFormat="1" applyFont="1" applyBorder="1" applyAlignment="1">
      <alignment vertical="center"/>
    </xf>
    <xf numFmtId="167" fontId="17" fillId="0" borderId="256" xfId="3" applyNumberFormat="1" applyFont="1" applyBorder="1" applyAlignment="1" applyProtection="1">
      <alignment horizontal="right" vertical="center"/>
      <protection locked="0"/>
    </xf>
    <xf numFmtId="164" fontId="25" fillId="0" borderId="254" xfId="3" applyNumberFormat="1" applyFont="1" applyBorder="1"/>
    <xf numFmtId="164" fontId="25" fillId="9" borderId="256" xfId="3" applyNumberFormat="1" applyFont="1" applyFill="1" applyBorder="1" applyProtection="1">
      <protection locked="0"/>
    </xf>
    <xf numFmtId="164" fontId="25" fillId="9" borderId="257" xfId="3" applyNumberFormat="1" applyFont="1" applyFill="1" applyBorder="1" applyProtection="1">
      <protection locked="0"/>
    </xf>
    <xf numFmtId="164" fontId="25" fillId="9" borderId="254" xfId="3" applyNumberFormat="1" applyFont="1" applyFill="1" applyBorder="1"/>
    <xf numFmtId="0" fontId="17" fillId="0" borderId="263" xfId="3" applyFont="1" applyBorder="1" applyAlignment="1" applyProtection="1">
      <alignment horizontal="left" vertical="center" indent="1"/>
      <protection locked="0"/>
    </xf>
    <xf numFmtId="167" fontId="18" fillId="0" borderId="264" xfId="3" applyNumberFormat="1" applyFont="1" applyBorder="1" applyAlignment="1">
      <alignment horizontal="right" vertical="center"/>
    </xf>
    <xf numFmtId="167" fontId="17" fillId="0" borderId="168" xfId="3" applyNumberFormat="1" applyFont="1" applyBorder="1" applyAlignment="1">
      <alignment horizontal="right" vertical="center"/>
    </xf>
    <xf numFmtId="167" fontId="17" fillId="0" borderId="265" xfId="3" applyNumberFormat="1" applyFont="1" applyBorder="1" applyAlignment="1">
      <alignment vertical="center"/>
    </xf>
    <xf numFmtId="167" fontId="17" fillId="0" borderId="264" xfId="3" applyNumberFormat="1" applyFont="1" applyBorder="1" applyAlignment="1">
      <alignment vertical="center"/>
    </xf>
    <xf numFmtId="167" fontId="17" fillId="0" borderId="266" xfId="3" applyNumberFormat="1" applyFont="1" applyBorder="1" applyAlignment="1">
      <alignment vertical="center"/>
    </xf>
    <xf numFmtId="164" fontId="25" fillId="9" borderId="266" xfId="3" applyNumberFormat="1" applyFont="1" applyFill="1" applyBorder="1" applyProtection="1">
      <protection locked="0"/>
    </xf>
    <xf numFmtId="164" fontId="25" fillId="9" borderId="267" xfId="3" applyNumberFormat="1" applyFont="1" applyFill="1" applyBorder="1" applyProtection="1">
      <protection locked="0"/>
    </xf>
    <xf numFmtId="164" fontId="25" fillId="9" borderId="264" xfId="3" applyNumberFormat="1" applyFont="1" applyFill="1" applyBorder="1"/>
    <xf numFmtId="0" fontId="45" fillId="0" borderId="194" xfId="3" applyFont="1" applyBorder="1" applyProtection="1">
      <protection locked="0"/>
    </xf>
    <xf numFmtId="175" fontId="46" fillId="0" borderId="194" xfId="3" applyNumberFormat="1" applyFont="1" applyBorder="1" applyAlignment="1" applyProtection="1">
      <alignment vertical="center"/>
      <protection locked="0"/>
    </xf>
    <xf numFmtId="175" fontId="33" fillId="0" borderId="194" xfId="3" applyNumberFormat="1" applyFont="1" applyBorder="1" applyProtection="1">
      <protection locked="0"/>
    </xf>
    <xf numFmtId="0" fontId="34" fillId="0" borderId="0" xfId="3" applyFont="1" applyAlignment="1" applyProtection="1">
      <alignment horizontal="left" vertical="center"/>
      <protection locked="0"/>
    </xf>
    <xf numFmtId="11" fontId="15" fillId="6" borderId="274" xfId="3" applyNumberFormat="1" applyFont="1" applyFill="1" applyBorder="1" applyAlignment="1" applyProtection="1">
      <alignment vertical="center" wrapText="1"/>
      <protection locked="0"/>
    </xf>
    <xf numFmtId="11" fontId="15" fillId="0" borderId="274" xfId="3" applyNumberFormat="1" applyFont="1" applyBorder="1" applyAlignment="1" applyProtection="1">
      <alignment vertical="center" wrapText="1"/>
      <protection locked="0"/>
    </xf>
    <xf numFmtId="11" fontId="24" fillId="0" borderId="275" xfId="3" applyNumberFormat="1" applyFont="1" applyBorder="1" applyAlignment="1" applyProtection="1">
      <alignment horizontal="right" vertical="center"/>
      <protection locked="0"/>
    </xf>
    <xf numFmtId="11" fontId="25" fillId="0" borderId="274" xfId="3" applyNumberFormat="1" applyFont="1" applyBorder="1" applyAlignment="1" applyProtection="1">
      <alignment horizontal="right" vertical="center"/>
      <protection locked="0"/>
    </xf>
    <xf numFmtId="11" fontId="25" fillId="0" borderId="146" xfId="3" applyNumberFormat="1" applyFont="1" applyBorder="1" applyAlignment="1">
      <alignment horizontal="right" vertical="center"/>
    </xf>
    <xf numFmtId="11" fontId="25" fillId="0" borderId="275" xfId="3" applyNumberFormat="1" applyFont="1" applyBorder="1" applyAlignment="1">
      <alignment horizontal="right" vertical="center"/>
    </xf>
    <xf numFmtId="11" fontId="25" fillId="0" borderId="147" xfId="3" applyNumberFormat="1" applyFont="1" applyBorder="1" applyAlignment="1">
      <alignment horizontal="right" vertical="center"/>
    </xf>
    <xf numFmtId="11" fontId="25" fillId="0" borderId="277" xfId="3" applyNumberFormat="1" applyFont="1" applyBorder="1" applyAlignment="1">
      <alignment horizontal="right" vertical="center"/>
    </xf>
    <xf numFmtId="0" fontId="25" fillId="0" borderId="277" xfId="3" applyFont="1" applyBorder="1" applyAlignment="1" applyProtection="1">
      <alignment vertical="center"/>
      <protection locked="0"/>
    </xf>
    <xf numFmtId="0" fontId="25" fillId="0" borderId="274" xfId="3" applyFont="1" applyBorder="1" applyAlignment="1" applyProtection="1">
      <alignment vertical="center"/>
      <protection locked="0"/>
    </xf>
    <xf numFmtId="0" fontId="25" fillId="0" borderId="275" xfId="3" applyFont="1" applyBorder="1" applyAlignment="1">
      <alignment vertical="center"/>
    </xf>
    <xf numFmtId="11" fontId="15" fillId="0" borderId="278" xfId="3" applyNumberFormat="1" applyFont="1" applyBorder="1" applyAlignment="1" applyProtection="1">
      <alignment vertical="center" wrapText="1"/>
      <protection locked="0"/>
    </xf>
    <xf numFmtId="11" fontId="24" fillId="0" borderId="279" xfId="3" applyNumberFormat="1" applyFont="1" applyBorder="1" applyAlignment="1" applyProtection="1">
      <alignment horizontal="right" vertical="center"/>
      <protection locked="0"/>
    </xf>
    <xf numFmtId="11" fontId="25" fillId="0" borderId="278" xfId="3" applyNumberFormat="1" applyFont="1" applyBorder="1" applyAlignment="1" applyProtection="1">
      <alignment horizontal="right" vertical="center"/>
      <protection locked="0"/>
    </xf>
    <xf numFmtId="11" fontId="24" fillId="0" borderId="152" xfId="3" applyNumberFormat="1" applyFont="1" applyBorder="1" applyAlignment="1">
      <alignment horizontal="right" vertical="center"/>
    </xf>
    <xf numFmtId="11" fontId="24" fillId="0" borderId="279" xfId="3" applyNumberFormat="1" applyFont="1" applyBorder="1" applyAlignment="1">
      <alignment horizontal="right" vertical="center"/>
    </xf>
    <xf numFmtId="11" fontId="24" fillId="0" borderId="153" xfId="3" applyNumberFormat="1" applyFont="1" applyBorder="1" applyAlignment="1">
      <alignment horizontal="right" vertical="center"/>
    </xf>
    <xf numFmtId="11" fontId="24" fillId="0" borderId="280" xfId="3" applyNumberFormat="1" applyFont="1" applyBorder="1" applyAlignment="1">
      <alignment horizontal="right" vertical="center"/>
    </xf>
    <xf numFmtId="0" fontId="24" fillId="0" borderId="280" xfId="3" applyFont="1" applyBorder="1" applyAlignment="1" applyProtection="1">
      <alignment vertical="center"/>
      <protection locked="0"/>
    </xf>
    <xf numFmtId="0" fontId="24" fillId="0" borderId="278" xfId="3" applyFont="1" applyBorder="1" applyAlignment="1" applyProtection="1">
      <alignment vertical="center"/>
      <protection locked="0"/>
    </xf>
    <xf numFmtId="0" fontId="24" fillId="0" borderId="279" xfId="3" applyFont="1" applyBorder="1" applyAlignment="1">
      <alignment vertical="center"/>
    </xf>
    <xf numFmtId="0" fontId="25" fillId="0" borderId="281" xfId="3" applyFont="1" applyBorder="1" applyAlignment="1" applyProtection="1">
      <alignment vertical="center"/>
      <protection locked="0"/>
    </xf>
    <xf numFmtId="167" fontId="24" fillId="0" borderId="282" xfId="3" applyNumberFormat="1" applyFont="1" applyBorder="1" applyAlignment="1">
      <alignment horizontal="right" vertical="center"/>
    </xf>
    <xf numFmtId="167" fontId="25" fillId="0" borderId="281" xfId="3" applyNumberFormat="1" applyFont="1" applyBorder="1" applyAlignment="1">
      <alignment horizontal="right" vertical="center"/>
    </xf>
    <xf numFmtId="167" fontId="25" fillId="0" borderId="283" xfId="3" applyNumberFormat="1" applyFont="1" applyBorder="1" applyAlignment="1">
      <alignment vertical="center"/>
    </xf>
    <xf numFmtId="167" fontId="25" fillId="0" borderId="282" xfId="3" applyNumberFormat="1" applyFont="1" applyBorder="1" applyAlignment="1">
      <alignment vertical="center"/>
    </xf>
    <xf numFmtId="167" fontId="25" fillId="0" borderId="281" xfId="3" applyNumberFormat="1" applyFont="1" applyBorder="1" applyAlignment="1">
      <alignment vertical="center"/>
    </xf>
    <xf numFmtId="167" fontId="25" fillId="0" borderId="283" xfId="3" applyNumberFormat="1" applyFont="1" applyBorder="1" applyAlignment="1" applyProtection="1">
      <alignment vertical="center"/>
      <protection locked="0"/>
    </xf>
    <xf numFmtId="167" fontId="25" fillId="0" borderId="281" xfId="3" applyNumberFormat="1" applyFont="1" applyBorder="1" applyAlignment="1" applyProtection="1">
      <alignment vertical="center"/>
      <protection locked="0"/>
    </xf>
    <xf numFmtId="0" fontId="25" fillId="0" borderId="284" xfId="3" applyFont="1" applyBorder="1" applyAlignment="1" applyProtection="1">
      <alignment vertical="center"/>
      <protection locked="0"/>
    </xf>
    <xf numFmtId="167" fontId="24" fillId="0" borderId="285" xfId="3" applyNumberFormat="1" applyFont="1" applyBorder="1" applyAlignment="1">
      <alignment horizontal="right" vertical="center"/>
    </xf>
    <xf numFmtId="167" fontId="25" fillId="0" borderId="284" xfId="3" applyNumberFormat="1" applyFont="1" applyBorder="1" applyAlignment="1">
      <alignment horizontal="right" vertical="center"/>
    </xf>
    <xf numFmtId="167" fontId="25" fillId="0" borderId="286" xfId="3" applyNumberFormat="1" applyFont="1" applyBorder="1" applyAlignment="1">
      <alignment vertical="center"/>
    </xf>
    <xf numFmtId="167" fontId="25" fillId="0" borderId="285" xfId="3" applyNumberFormat="1" applyFont="1" applyBorder="1" applyAlignment="1">
      <alignment vertical="center"/>
    </xf>
    <xf numFmtId="167" fontId="25" fillId="0" borderId="284" xfId="3" applyNumberFormat="1" applyFont="1" applyBorder="1" applyAlignment="1">
      <alignment vertical="center"/>
    </xf>
    <xf numFmtId="167" fontId="25" fillId="0" borderId="286" xfId="3" applyNumberFormat="1" applyFont="1" applyBorder="1" applyAlignment="1" applyProtection="1">
      <alignment vertical="center"/>
      <protection locked="0"/>
    </xf>
    <xf numFmtId="167" fontId="25" fillId="0" borderId="284" xfId="3" applyNumberFormat="1" applyFont="1" applyBorder="1" applyAlignment="1" applyProtection="1">
      <alignment vertical="center"/>
      <protection locked="0"/>
    </xf>
    <xf numFmtId="0" fontId="25" fillId="0" borderId="287" xfId="3" applyFont="1" applyBorder="1" applyAlignment="1" applyProtection="1">
      <alignment horizontal="left" vertical="center" indent="1"/>
      <protection locked="0"/>
    </xf>
    <xf numFmtId="167" fontId="25" fillId="0" borderId="288" xfId="3" applyNumberFormat="1" applyFont="1" applyBorder="1" applyAlignment="1">
      <alignment horizontal="right" vertical="center"/>
    </xf>
    <xf numFmtId="167" fontId="25" fillId="0" borderId="289" xfId="3" applyNumberFormat="1" applyFont="1" applyBorder="1" applyAlignment="1">
      <alignment vertical="center"/>
    </xf>
    <xf numFmtId="167" fontId="25" fillId="0" borderId="290" xfId="3" applyNumberFormat="1" applyFont="1" applyBorder="1" applyAlignment="1">
      <alignment vertical="center"/>
    </xf>
    <xf numFmtId="167" fontId="25" fillId="0" borderId="290" xfId="3" applyNumberFormat="1" applyFont="1" applyBorder="1" applyAlignment="1" applyProtection="1">
      <alignment vertical="center"/>
      <protection locked="0"/>
    </xf>
    <xf numFmtId="167" fontId="25" fillId="0" borderId="288" xfId="3" applyNumberFormat="1" applyFont="1" applyBorder="1" applyAlignment="1" applyProtection="1">
      <alignment vertical="center"/>
      <protection locked="0"/>
    </xf>
    <xf numFmtId="0" fontId="24" fillId="0" borderId="291" xfId="3" applyFont="1" applyBorder="1" applyAlignment="1" applyProtection="1">
      <alignment vertical="center"/>
      <protection locked="0"/>
    </xf>
    <xf numFmtId="167" fontId="24" fillId="0" borderId="292" xfId="3" applyNumberFormat="1" applyFont="1" applyBorder="1" applyAlignment="1">
      <alignment horizontal="right" vertical="center"/>
    </xf>
    <xf numFmtId="167" fontId="25" fillId="0" borderId="291" xfId="3" applyNumberFormat="1" applyFont="1" applyBorder="1" applyAlignment="1">
      <alignment horizontal="right" vertical="center"/>
    </xf>
    <xf numFmtId="167" fontId="25" fillId="0" borderId="293" xfId="3" applyNumberFormat="1" applyFont="1" applyBorder="1" applyAlignment="1">
      <alignment vertical="center"/>
    </xf>
    <xf numFmtId="167" fontId="25" fillId="0" borderId="292" xfId="3" applyNumberFormat="1" applyFont="1" applyBorder="1" applyAlignment="1">
      <alignment vertical="center"/>
    </xf>
    <xf numFmtId="167" fontId="25" fillId="0" borderId="294" xfId="3" applyNumberFormat="1" applyFont="1" applyBorder="1" applyAlignment="1">
      <alignment vertical="center"/>
    </xf>
    <xf numFmtId="167" fontId="25" fillId="0" borderId="295" xfId="3" applyNumberFormat="1" applyFont="1" applyBorder="1" applyAlignment="1">
      <alignment vertical="center"/>
    </xf>
    <xf numFmtId="167" fontId="25" fillId="0" borderId="295" xfId="3" applyNumberFormat="1" applyFont="1" applyBorder="1" applyAlignment="1" applyProtection="1">
      <alignment vertical="center"/>
      <protection locked="0"/>
    </xf>
    <xf numFmtId="167" fontId="25" fillId="0" borderId="291" xfId="3" applyNumberFormat="1" applyFont="1" applyBorder="1" applyAlignment="1" applyProtection="1">
      <alignment vertical="center"/>
      <protection locked="0"/>
    </xf>
    <xf numFmtId="0" fontId="25" fillId="0" borderId="291" xfId="3" applyFont="1" applyBorder="1" applyAlignment="1" applyProtection="1">
      <alignment vertical="center"/>
      <protection locked="0"/>
    </xf>
    <xf numFmtId="0" fontId="25" fillId="0" borderId="296" xfId="3" applyFont="1" applyBorder="1" applyAlignment="1" applyProtection="1">
      <alignment vertical="center"/>
      <protection locked="0"/>
    </xf>
    <xf numFmtId="167" fontId="24" fillId="0" borderId="216" xfId="3" applyNumberFormat="1" applyFont="1" applyBorder="1" applyAlignment="1">
      <alignment horizontal="right" vertical="center"/>
    </xf>
    <xf numFmtId="167" fontId="25" fillId="0" borderId="296" xfId="3" applyNumberFormat="1" applyFont="1" applyBorder="1" applyAlignment="1">
      <alignment horizontal="right" vertical="center"/>
    </xf>
    <xf numFmtId="167" fontId="25" fillId="0" borderId="297" xfId="3" applyNumberFormat="1" applyFont="1" applyBorder="1" applyAlignment="1">
      <alignment vertical="center"/>
    </xf>
    <xf numFmtId="167" fontId="25" fillId="0" borderId="216" xfId="3" applyNumberFormat="1" applyFont="1" applyBorder="1" applyAlignment="1">
      <alignment vertical="center"/>
    </xf>
    <xf numFmtId="167" fontId="25" fillId="0" borderId="296" xfId="3" applyNumberFormat="1" applyFont="1" applyBorder="1" applyAlignment="1">
      <alignment vertical="center"/>
    </xf>
    <xf numFmtId="167" fontId="25" fillId="0" borderId="297" xfId="3" applyNumberFormat="1" applyFont="1" applyBorder="1" applyAlignment="1" applyProtection="1">
      <alignment vertical="center"/>
      <protection locked="0"/>
    </xf>
    <xf numFmtId="167" fontId="25" fillId="0" borderId="296" xfId="3" applyNumberFormat="1" applyFont="1" applyBorder="1" applyAlignment="1" applyProtection="1">
      <alignment vertical="center"/>
      <protection locked="0"/>
    </xf>
    <xf numFmtId="0" fontId="24" fillId="0" borderId="298" xfId="3" applyFont="1" applyBorder="1" applyAlignment="1" applyProtection="1">
      <alignment vertical="center"/>
      <protection locked="0"/>
    </xf>
    <xf numFmtId="167" fontId="24" fillId="0" borderId="299" xfId="3" applyNumberFormat="1" applyFont="1" applyBorder="1" applyAlignment="1">
      <alignment horizontal="right" vertical="center"/>
    </xf>
    <xf numFmtId="167" fontId="25" fillId="0" borderId="298" xfId="3" applyNumberFormat="1" applyFont="1" applyBorder="1" applyAlignment="1">
      <alignment horizontal="right" vertical="center"/>
    </xf>
    <xf numFmtId="167" fontId="25" fillId="0" borderId="300" xfId="3" applyNumberFormat="1" applyFont="1" applyBorder="1" applyAlignment="1">
      <alignment vertical="center"/>
    </xf>
    <xf numFmtId="167" fontId="25" fillId="0" borderId="299" xfId="3" applyNumberFormat="1" applyFont="1" applyBorder="1" applyAlignment="1">
      <alignment vertical="center"/>
    </xf>
    <xf numFmtId="167" fontId="25" fillId="0" borderId="301" xfId="3" applyNumberFormat="1" applyFont="1" applyBorder="1" applyAlignment="1">
      <alignment vertical="center"/>
    </xf>
    <xf numFmtId="167" fontId="25" fillId="0" borderId="302" xfId="3" applyNumberFormat="1" applyFont="1" applyBorder="1" applyAlignment="1">
      <alignment vertical="center"/>
    </xf>
    <xf numFmtId="167" fontId="25" fillId="0" borderId="302" xfId="3" applyNumberFormat="1" applyFont="1" applyBorder="1" applyAlignment="1" applyProtection="1">
      <alignment vertical="center"/>
      <protection locked="0"/>
    </xf>
    <xf numFmtId="167" fontId="25" fillId="0" borderId="298" xfId="3" applyNumberFormat="1" applyFont="1" applyBorder="1" applyAlignment="1" applyProtection="1">
      <alignment vertical="center"/>
      <protection locked="0"/>
    </xf>
    <xf numFmtId="0" fontId="25" fillId="0" borderId="298" xfId="3" applyFont="1" applyBorder="1" applyAlignment="1" applyProtection="1">
      <alignment vertical="center"/>
      <protection locked="0"/>
    </xf>
    <xf numFmtId="167" fontId="25" fillId="0" borderId="302" xfId="3" applyNumberFormat="1" applyFont="1" applyBorder="1" applyAlignment="1" applyProtection="1">
      <alignment horizontal="right" vertical="center"/>
      <protection locked="0"/>
    </xf>
    <xf numFmtId="0" fontId="25" fillId="0" borderId="303" xfId="3" applyFont="1" applyBorder="1" applyAlignment="1" applyProtection="1">
      <alignment horizontal="left" vertical="center" indent="1"/>
      <protection locked="0"/>
    </xf>
    <xf numFmtId="167" fontId="24" fillId="0" borderId="91" xfId="3" applyNumberFormat="1" applyFont="1" applyBorder="1" applyAlignment="1">
      <alignment horizontal="right" vertical="center"/>
    </xf>
    <xf numFmtId="167" fontId="25" fillId="0" borderId="303" xfId="3" applyNumberFormat="1" applyFont="1" applyBorder="1" applyAlignment="1">
      <alignment horizontal="right" vertical="center"/>
    </xf>
    <xf numFmtId="167" fontId="25" fillId="0" borderId="304" xfId="3" applyNumberFormat="1" applyFont="1" applyBorder="1" applyAlignment="1">
      <alignment horizontal="right" vertical="center"/>
    </xf>
    <xf numFmtId="167" fontId="25" fillId="0" borderId="91" xfId="3" applyNumberFormat="1" applyFont="1" applyBorder="1" applyAlignment="1">
      <alignment horizontal="right" vertical="center"/>
    </xf>
    <xf numFmtId="167" fontId="25" fillId="0" borderId="304" xfId="3" applyNumberFormat="1" applyFont="1" applyBorder="1" applyAlignment="1" applyProtection="1">
      <alignment horizontal="right" vertical="center"/>
      <protection locked="0"/>
    </xf>
    <xf numFmtId="167" fontId="25" fillId="0" borderId="303" xfId="3" applyNumberFormat="1" applyFont="1" applyBorder="1" applyAlignment="1" applyProtection="1">
      <alignment horizontal="right" vertical="center"/>
      <protection locked="0"/>
    </xf>
    <xf numFmtId="167" fontId="25" fillId="0" borderId="91" xfId="3" applyNumberFormat="1" applyFont="1" applyBorder="1" applyAlignment="1">
      <alignment vertical="center"/>
    </xf>
    <xf numFmtId="0" fontId="25" fillId="0" borderId="305" xfId="3" applyFont="1" applyBorder="1" applyAlignment="1" applyProtection="1">
      <alignment horizontal="left" vertical="center" indent="1"/>
      <protection locked="0"/>
    </xf>
    <xf numFmtId="167" fontId="24" fillId="0" borderId="306" xfId="3" applyNumberFormat="1" applyFont="1" applyBorder="1" applyAlignment="1">
      <alignment horizontal="right" vertical="center"/>
    </xf>
    <xf numFmtId="167" fontId="25" fillId="0" borderId="305" xfId="3" applyNumberFormat="1" applyFont="1" applyBorder="1" applyAlignment="1">
      <alignment horizontal="right" vertical="center"/>
    </xf>
    <xf numFmtId="167" fontId="25" fillId="0" borderId="306" xfId="3" applyNumberFormat="1" applyFont="1" applyBorder="1" applyAlignment="1">
      <alignment vertical="center"/>
    </xf>
    <xf numFmtId="167" fontId="25" fillId="0" borderId="307" xfId="3" applyNumberFormat="1" applyFont="1" applyBorder="1" applyAlignment="1">
      <alignment vertical="center"/>
    </xf>
    <xf numFmtId="167" fontId="25" fillId="0" borderId="307" xfId="3" applyNumberFormat="1" applyFont="1" applyBorder="1" applyAlignment="1" applyProtection="1">
      <alignment horizontal="right" vertical="center"/>
      <protection locked="0"/>
    </xf>
    <xf numFmtId="167" fontId="25" fillId="0" borderId="305" xfId="3" applyNumberFormat="1" applyFont="1" applyBorder="1" applyAlignment="1" applyProtection="1">
      <alignment horizontal="right" vertical="center"/>
      <protection locked="0"/>
    </xf>
    <xf numFmtId="0" fontId="24" fillId="0" borderId="305" xfId="3" applyFont="1" applyBorder="1" applyAlignment="1" applyProtection="1">
      <alignment horizontal="left" vertical="center"/>
      <protection locked="0"/>
    </xf>
    <xf numFmtId="0" fontId="25" fillId="0" borderId="305" xfId="3" applyFont="1" applyBorder="1" applyAlignment="1" applyProtection="1">
      <alignment horizontal="left" vertical="center"/>
      <protection locked="0"/>
    </xf>
    <xf numFmtId="167" fontId="24" fillId="0" borderId="308" xfId="3" applyNumberFormat="1" applyFont="1" applyBorder="1" applyAlignment="1">
      <alignment horizontal="right" vertical="center"/>
    </xf>
    <xf numFmtId="0" fontId="25" fillId="0" borderId="309" xfId="3" applyFont="1" applyBorder="1" applyAlignment="1" applyProtection="1">
      <alignment horizontal="left" vertical="center"/>
      <protection locked="0"/>
    </xf>
    <xf numFmtId="167" fontId="24" fillId="0" borderId="310" xfId="3" applyNumberFormat="1" applyFont="1" applyBorder="1" applyAlignment="1">
      <alignment horizontal="right" vertical="center"/>
    </xf>
    <xf numFmtId="167" fontId="25" fillId="0" borderId="309" xfId="3" applyNumberFormat="1" applyFont="1" applyBorder="1" applyAlignment="1">
      <alignment horizontal="right" vertical="center"/>
    </xf>
    <xf numFmtId="167" fontId="25" fillId="0" borderId="311" xfId="3" applyNumberFormat="1" applyFont="1" applyBorder="1" applyAlignment="1">
      <alignment horizontal="right" vertical="center"/>
    </xf>
    <xf numFmtId="167" fontId="25" fillId="0" borderId="308" xfId="3" applyNumberFormat="1" applyFont="1" applyBorder="1" applyAlignment="1">
      <alignment horizontal="right" vertical="center"/>
    </xf>
    <xf numFmtId="167" fontId="25" fillId="0" borderId="311" xfId="3" applyNumberFormat="1" applyFont="1" applyBorder="1" applyAlignment="1" applyProtection="1">
      <alignment horizontal="right" vertical="center"/>
      <protection locked="0"/>
    </xf>
    <xf numFmtId="167" fontId="25" fillId="0" borderId="309" xfId="3" applyNumberFormat="1" applyFont="1" applyBorder="1" applyAlignment="1" applyProtection="1">
      <alignment horizontal="right" vertical="center"/>
      <protection locked="0"/>
    </xf>
    <xf numFmtId="167" fontId="25" fillId="0" borderId="308" xfId="3" applyNumberFormat="1" applyFont="1" applyBorder="1" applyAlignment="1">
      <alignment vertical="center"/>
    </xf>
    <xf numFmtId="0" fontId="25" fillId="0" borderId="312" xfId="3" applyFont="1" applyBorder="1" applyAlignment="1" applyProtection="1">
      <alignment horizontal="left" vertical="center"/>
      <protection locked="0"/>
    </xf>
    <xf numFmtId="167" fontId="24" fillId="0" borderId="313" xfId="3" applyNumberFormat="1" applyFont="1" applyBorder="1" applyAlignment="1">
      <alignment horizontal="right" vertical="center"/>
    </xf>
    <xf numFmtId="167" fontId="25" fillId="0" borderId="312" xfId="3" applyNumberFormat="1" applyFont="1" applyBorder="1" applyAlignment="1">
      <alignment horizontal="right" vertical="center"/>
    </xf>
    <xf numFmtId="167" fontId="25" fillId="0" borderId="314" xfId="3" applyNumberFormat="1" applyFont="1" applyBorder="1" applyAlignment="1">
      <alignment vertical="center"/>
    </xf>
    <xf numFmtId="167" fontId="25" fillId="0" borderId="313" xfId="3" applyNumberFormat="1" applyFont="1" applyBorder="1" applyAlignment="1">
      <alignment vertical="center"/>
    </xf>
    <xf numFmtId="167" fontId="25" fillId="0" borderId="315" xfId="3" applyNumberFormat="1" applyFont="1" applyBorder="1" applyAlignment="1">
      <alignment vertical="center"/>
    </xf>
    <xf numFmtId="167" fontId="25" fillId="0" borderId="316" xfId="3" applyNumberFormat="1" applyFont="1" applyBorder="1" applyAlignment="1">
      <alignment vertical="center"/>
    </xf>
    <xf numFmtId="167" fontId="25" fillId="0" borderId="316" xfId="3" applyNumberFormat="1" applyFont="1" applyBorder="1" applyAlignment="1" applyProtection="1">
      <alignment horizontal="right" vertical="center"/>
      <protection locked="0"/>
    </xf>
    <xf numFmtId="167" fontId="25" fillId="0" borderId="315" xfId="3" applyNumberFormat="1" applyFont="1" applyBorder="1" applyAlignment="1" applyProtection="1">
      <alignment horizontal="right" vertical="center"/>
      <protection locked="0"/>
    </xf>
    <xf numFmtId="0" fontId="24" fillId="0" borderId="317" xfId="3" applyFont="1" applyBorder="1" applyAlignment="1" applyProtection="1">
      <alignment horizontal="left" vertical="center"/>
      <protection locked="0"/>
    </xf>
    <xf numFmtId="167" fontId="24" fillId="0" borderId="318" xfId="3" applyNumberFormat="1" applyFont="1" applyBorder="1" applyAlignment="1">
      <alignment horizontal="right" vertical="center"/>
    </xf>
    <xf numFmtId="167" fontId="25" fillId="0" borderId="319" xfId="3" applyNumberFormat="1" applyFont="1" applyBorder="1" applyAlignment="1">
      <alignment horizontal="right" vertical="center"/>
    </xf>
    <xf numFmtId="167" fontId="25" fillId="0" borderId="320" xfId="3" applyNumberFormat="1" applyFont="1" applyBorder="1" applyAlignment="1">
      <alignment horizontal="right" vertical="center"/>
    </xf>
    <xf numFmtId="167" fontId="25" fillId="0" borderId="318" xfId="3" applyNumberFormat="1" applyFont="1" applyBorder="1" applyAlignment="1">
      <alignment horizontal="right" vertical="center"/>
    </xf>
    <xf numFmtId="167" fontId="25" fillId="0" borderId="320" xfId="3" applyNumberFormat="1" applyFont="1" applyBorder="1" applyAlignment="1" applyProtection="1">
      <alignment horizontal="right" vertical="center"/>
      <protection locked="0"/>
    </xf>
    <xf numFmtId="167" fontId="25" fillId="0" borderId="319" xfId="3" applyNumberFormat="1" applyFont="1" applyBorder="1" applyAlignment="1" applyProtection="1">
      <alignment horizontal="right" vertical="center"/>
      <protection locked="0"/>
    </xf>
    <xf numFmtId="167" fontId="25" fillId="0" borderId="318" xfId="3" applyNumberFormat="1" applyFont="1" applyBorder="1" applyAlignment="1">
      <alignment vertical="center"/>
    </xf>
    <xf numFmtId="11" fontId="15" fillId="0" borderId="274" xfId="3" applyNumberFormat="1" applyFont="1" applyBorder="1" applyAlignment="1" applyProtection="1">
      <alignment vertical="center"/>
      <protection locked="0"/>
    </xf>
    <xf numFmtId="11" fontId="18" fillId="0" borderId="275" xfId="3" applyNumberFormat="1" applyFont="1" applyBorder="1" applyAlignment="1">
      <alignment horizontal="right" vertical="center"/>
    </xf>
    <xf numFmtId="11" fontId="17" fillId="0" borderId="274" xfId="3" applyNumberFormat="1" applyFont="1" applyBorder="1" applyAlignment="1">
      <alignment horizontal="right" vertical="center"/>
    </xf>
    <xf numFmtId="11" fontId="17" fillId="0" borderId="146" xfId="3" applyNumberFormat="1" applyFont="1" applyBorder="1" applyAlignment="1">
      <alignment horizontal="right" vertical="center"/>
    </xf>
    <xf numFmtId="11" fontId="17" fillId="0" borderId="275" xfId="3" applyNumberFormat="1" applyFont="1" applyBorder="1" applyAlignment="1">
      <alignment horizontal="right" vertical="center"/>
    </xf>
    <xf numFmtId="11" fontId="17" fillId="0" borderId="147" xfId="3" applyNumberFormat="1" applyFont="1" applyBorder="1" applyAlignment="1">
      <alignment horizontal="right" vertical="center"/>
    </xf>
    <xf numFmtId="11" fontId="17" fillId="0" borderId="277" xfId="3" quotePrefix="1" applyNumberFormat="1" applyFont="1" applyBorder="1" applyAlignment="1">
      <alignment horizontal="right" vertical="center"/>
    </xf>
    <xf numFmtId="11" fontId="17" fillId="0" borderId="277" xfId="3" applyNumberFormat="1" applyFont="1" applyBorder="1" applyAlignment="1" applyProtection="1">
      <alignment horizontal="right" vertical="center"/>
      <protection locked="0"/>
    </xf>
    <xf numFmtId="11" fontId="17" fillId="0" borderId="274" xfId="3" applyNumberFormat="1" applyFont="1" applyBorder="1" applyAlignment="1" applyProtection="1">
      <alignment horizontal="right" vertical="center"/>
      <protection locked="0"/>
    </xf>
    <xf numFmtId="0" fontId="25" fillId="0" borderId="321" xfId="3" applyFont="1" applyBorder="1" applyAlignment="1" applyProtection="1">
      <alignment vertical="center"/>
      <protection locked="0"/>
    </xf>
    <xf numFmtId="169" fontId="24" fillId="0" borderId="322" xfId="3" applyNumberFormat="1" applyFont="1" applyBorder="1" applyAlignment="1">
      <alignment vertical="center"/>
    </xf>
    <xf numFmtId="169" fontId="25" fillId="0" borderId="321" xfId="3" applyNumberFormat="1" applyFont="1" applyBorder="1" applyAlignment="1">
      <alignment horizontal="right" vertical="center"/>
    </xf>
    <xf numFmtId="169" fontId="25" fillId="0" borderId="323" xfId="3" applyNumberFormat="1" applyFont="1" applyBorder="1" applyAlignment="1">
      <alignment vertical="center"/>
    </xf>
    <xf numFmtId="169" fontId="25" fillId="0" borderId="322" xfId="3" applyNumberFormat="1" applyFont="1" applyBorder="1" applyAlignment="1">
      <alignment vertical="center"/>
    </xf>
    <xf numFmtId="169" fontId="25" fillId="0" borderId="321" xfId="3" applyNumberFormat="1" applyFont="1" applyBorder="1" applyAlignment="1">
      <alignment vertical="center"/>
    </xf>
    <xf numFmtId="169" fontId="25" fillId="0" borderId="323" xfId="3" applyNumberFormat="1" applyFont="1" applyBorder="1" applyAlignment="1" applyProtection="1">
      <alignment vertical="center"/>
      <protection locked="0"/>
    </xf>
    <xf numFmtId="169" fontId="25" fillId="0" borderId="321" xfId="3" applyNumberFormat="1" applyFont="1" applyBorder="1" applyAlignment="1" applyProtection="1">
      <alignment vertical="center"/>
      <protection locked="0"/>
    </xf>
    <xf numFmtId="0" fontId="24" fillId="0" borderId="294" xfId="3" applyFont="1" applyBorder="1" applyAlignment="1" applyProtection="1">
      <alignment vertical="center"/>
      <protection locked="0"/>
    </xf>
    <xf numFmtId="172" fontId="24" fillId="0" borderId="96" xfId="3" applyNumberFormat="1" applyFont="1" applyBorder="1" applyAlignment="1">
      <alignment horizontal="right" vertical="center"/>
    </xf>
    <xf numFmtId="172" fontId="25" fillId="0" borderId="294" xfId="3" applyNumberFormat="1" applyFont="1" applyBorder="1" applyAlignment="1">
      <alignment horizontal="right" vertical="center"/>
    </xf>
    <xf numFmtId="172" fontId="25" fillId="0" borderId="293" xfId="3" applyNumberFormat="1" applyFont="1" applyBorder="1" applyAlignment="1">
      <alignment vertical="center"/>
    </xf>
    <xf numFmtId="172" fontId="25" fillId="0" borderId="294" xfId="3" applyNumberFormat="1" applyFont="1" applyBorder="1" applyAlignment="1">
      <alignment vertical="center"/>
    </xf>
    <xf numFmtId="172" fontId="25" fillId="0" borderId="293" xfId="3" applyNumberFormat="1" applyFont="1" applyBorder="1" applyAlignment="1" applyProtection="1">
      <alignment horizontal="right" vertical="center"/>
      <protection locked="0"/>
    </xf>
    <xf numFmtId="172" fontId="25" fillId="0" borderId="294" xfId="3" applyNumberFormat="1" applyFont="1" applyBorder="1" applyAlignment="1" applyProtection="1">
      <alignment horizontal="right" vertical="center"/>
      <protection locked="0"/>
    </xf>
    <xf numFmtId="0" fontId="25" fillId="0" borderId="294" xfId="3" applyFont="1" applyBorder="1" applyAlignment="1" applyProtection="1">
      <alignment horizontal="left" vertical="center" indent="1"/>
      <protection locked="0"/>
    </xf>
    <xf numFmtId="170" fontId="25" fillId="0" borderId="294" xfId="3" applyNumberFormat="1" applyFont="1" applyBorder="1" applyAlignment="1">
      <alignment horizontal="right" vertical="center"/>
    </xf>
    <xf numFmtId="170" fontId="25" fillId="0" borderId="293" xfId="3" applyNumberFormat="1" applyFont="1" applyBorder="1" applyAlignment="1">
      <alignment vertical="center"/>
    </xf>
    <xf numFmtId="170" fontId="25" fillId="0" borderId="96" xfId="3" applyNumberFormat="1" applyFont="1" applyBorder="1" applyAlignment="1">
      <alignment vertical="center"/>
    </xf>
    <xf numFmtId="170" fontId="25" fillId="0" borderId="294" xfId="3" applyNumberFormat="1" applyFont="1" applyBorder="1" applyAlignment="1">
      <alignment vertical="center"/>
    </xf>
    <xf numFmtId="170" fontId="25" fillId="0" borderId="293" xfId="3" applyNumberFormat="1" applyFont="1" applyBorder="1" applyAlignment="1" applyProtection="1">
      <alignment horizontal="right" vertical="center"/>
      <protection locked="0"/>
    </xf>
    <xf numFmtId="170" fontId="25" fillId="0" borderId="294" xfId="3" applyNumberFormat="1" applyFont="1" applyBorder="1" applyAlignment="1" applyProtection="1">
      <alignment horizontal="right" vertical="center"/>
      <protection locked="0"/>
    </xf>
    <xf numFmtId="169" fontId="24" fillId="0" borderId="306" xfId="3" applyNumberFormat="1" applyFont="1" applyBorder="1" applyAlignment="1">
      <alignment horizontal="right" vertical="center"/>
    </xf>
    <xf numFmtId="169" fontId="25" fillId="0" borderId="305" xfId="3" applyNumberFormat="1" applyFont="1" applyBorder="1" applyAlignment="1">
      <alignment horizontal="right" vertical="center"/>
    </xf>
    <xf numFmtId="169" fontId="25" fillId="0" borderId="293" xfId="3" applyNumberFormat="1" applyFont="1" applyBorder="1" applyAlignment="1">
      <alignment vertical="center"/>
    </xf>
    <xf numFmtId="169" fontId="25" fillId="0" borderId="306" xfId="3" applyNumberFormat="1" applyFont="1" applyBorder="1" applyAlignment="1">
      <alignment vertical="center"/>
    </xf>
    <xf numFmtId="169" fontId="25" fillId="0" borderId="294" xfId="3" applyNumberFormat="1" applyFont="1" applyBorder="1" applyAlignment="1">
      <alignment vertical="center"/>
    </xf>
    <xf numFmtId="169" fontId="25" fillId="0" borderId="307" xfId="3" applyNumberFormat="1" applyFont="1" applyBorder="1" applyAlignment="1">
      <alignment vertical="center"/>
    </xf>
    <xf numFmtId="169" fontId="25" fillId="0" borderId="307" xfId="3" applyNumberFormat="1" applyFont="1" applyBorder="1" applyAlignment="1" applyProtection="1">
      <alignment horizontal="right" vertical="center"/>
      <protection locked="0"/>
    </xf>
    <xf numFmtId="169" fontId="25" fillId="0" borderId="305" xfId="3" applyNumberFormat="1" applyFont="1" applyBorder="1" applyAlignment="1" applyProtection="1">
      <alignment horizontal="right" vertical="center"/>
      <protection locked="0"/>
    </xf>
    <xf numFmtId="169" fontId="25" fillId="0" borderId="293" xfId="3" applyNumberFormat="1" applyFont="1" applyBorder="1" applyAlignment="1">
      <alignment horizontal="right" vertical="center"/>
    </xf>
    <xf numFmtId="169" fontId="25" fillId="0" borderId="306" xfId="3" applyNumberFormat="1" applyFont="1" applyBorder="1" applyAlignment="1">
      <alignment horizontal="right" vertical="center"/>
    </xf>
    <xf numFmtId="169" fontId="25" fillId="0" borderId="294" xfId="3" applyNumberFormat="1" applyFont="1" applyBorder="1" applyAlignment="1">
      <alignment horizontal="right" vertical="center"/>
    </xf>
    <xf numFmtId="169" fontId="25" fillId="0" borderId="293" xfId="3" applyNumberFormat="1" applyFont="1" applyBorder="1" applyAlignment="1" applyProtection="1">
      <alignment horizontal="right" vertical="center"/>
      <protection locked="0"/>
    </xf>
    <xf numFmtId="169" fontId="25" fillId="0" borderId="294" xfId="3" applyNumberFormat="1" applyFont="1" applyBorder="1" applyAlignment="1" applyProtection="1">
      <alignment horizontal="right" vertical="center"/>
      <protection locked="0"/>
    </xf>
    <xf numFmtId="170" fontId="24" fillId="0" borderId="306" xfId="3" applyNumberFormat="1" applyFont="1" applyBorder="1" applyAlignment="1">
      <alignment horizontal="right" vertical="center"/>
    </xf>
    <xf numFmtId="170" fontId="25" fillId="0" borderId="305" xfId="3" applyNumberFormat="1" applyFont="1" applyBorder="1" applyAlignment="1">
      <alignment horizontal="right" vertical="center"/>
    </xf>
    <xf numFmtId="170" fontId="25" fillId="0" borderId="306" xfId="3" applyNumberFormat="1" applyFont="1" applyBorder="1" applyAlignment="1">
      <alignment vertical="center"/>
    </xf>
    <xf numFmtId="170" fontId="25" fillId="0" borderId="307" xfId="3" applyNumberFormat="1" applyFont="1" applyBorder="1" applyAlignment="1">
      <alignment vertical="center"/>
    </xf>
    <xf numFmtId="170" fontId="25" fillId="0" borderId="307" xfId="3" applyNumberFormat="1" applyFont="1" applyBorder="1" applyAlignment="1" applyProtection="1">
      <alignment horizontal="right" vertical="center"/>
      <protection locked="0"/>
    </xf>
    <xf numFmtId="170" fontId="25" fillId="0" borderId="305" xfId="3" applyNumberFormat="1" applyFont="1" applyBorder="1" applyAlignment="1" applyProtection="1">
      <alignment horizontal="right" vertical="center"/>
      <protection locked="0"/>
    </xf>
    <xf numFmtId="0" fontId="17" fillId="0" borderId="321" xfId="3" applyFont="1" applyBorder="1" applyAlignment="1" applyProtection="1">
      <alignment vertical="center"/>
      <protection locked="0"/>
    </xf>
    <xf numFmtId="170" fontId="24" fillId="0" borderId="322" xfId="3" applyNumberFormat="1" applyFont="1" applyBorder="1" applyAlignment="1">
      <alignment horizontal="right" vertical="center"/>
    </xf>
    <xf numFmtId="170" fontId="25" fillId="0" borderId="321" xfId="3" applyNumberFormat="1" applyFont="1" applyBorder="1" applyAlignment="1">
      <alignment horizontal="right" vertical="center"/>
    </xf>
    <xf numFmtId="170" fontId="25" fillId="0" borderId="323" xfId="3" applyNumberFormat="1" applyFont="1" applyBorder="1" applyAlignment="1">
      <alignment horizontal="right" vertical="center"/>
    </xf>
    <xf numFmtId="170" fontId="25" fillId="0" borderId="322" xfId="3" applyNumberFormat="1" applyFont="1" applyBorder="1" applyAlignment="1">
      <alignment vertical="center"/>
    </xf>
    <xf numFmtId="170" fontId="25" fillId="0" borderId="321" xfId="3" applyNumberFormat="1" applyFont="1" applyBorder="1" applyAlignment="1">
      <alignment vertical="center"/>
    </xf>
    <xf numFmtId="170" fontId="25" fillId="0" borderId="323" xfId="3" applyNumberFormat="1" applyFont="1" applyBorder="1" applyAlignment="1">
      <alignment vertical="center"/>
    </xf>
    <xf numFmtId="170" fontId="25" fillId="0" borderId="324" xfId="3" applyNumberFormat="1" applyFont="1" applyBorder="1" applyAlignment="1" applyProtection="1">
      <alignment horizontal="right" vertical="center"/>
      <protection locked="0"/>
    </xf>
    <xf numFmtId="170" fontId="25" fillId="0" borderId="325" xfId="3" applyNumberFormat="1" applyFont="1" applyBorder="1" applyAlignment="1" applyProtection="1">
      <alignment horizontal="right" vertical="center"/>
      <protection locked="0"/>
    </xf>
    <xf numFmtId="170" fontId="17" fillId="0" borderId="322" xfId="3" applyNumberFormat="1" applyFont="1" applyBorder="1" applyAlignment="1">
      <alignment vertical="center"/>
    </xf>
    <xf numFmtId="0" fontId="17" fillId="0" borderId="326" xfId="3" applyFont="1" applyBorder="1" applyAlignment="1" applyProtection="1">
      <alignment vertical="center"/>
      <protection locked="0"/>
    </xf>
    <xf numFmtId="170" fontId="24" fillId="0" borderId="327" xfId="3" applyNumberFormat="1" applyFont="1" applyBorder="1" applyAlignment="1">
      <alignment horizontal="right" vertical="center"/>
    </xf>
    <xf numFmtId="170" fontId="25" fillId="0" borderId="326" xfId="3" applyNumberFormat="1" applyFont="1" applyBorder="1" applyAlignment="1">
      <alignment horizontal="right" vertical="center"/>
    </xf>
    <xf numFmtId="170" fontId="25" fillId="0" borderId="293" xfId="3" applyNumberFormat="1" applyFont="1" applyBorder="1" applyAlignment="1">
      <alignment horizontal="right" vertical="center"/>
    </xf>
    <xf numFmtId="170" fontId="25" fillId="0" borderId="327" xfId="3" applyNumberFormat="1" applyFont="1" applyBorder="1" applyAlignment="1">
      <alignment vertical="center"/>
    </xf>
    <xf numFmtId="170" fontId="25" fillId="0" borderId="328" xfId="3" applyNumberFormat="1" applyFont="1" applyBorder="1" applyAlignment="1">
      <alignment vertical="center"/>
    </xf>
    <xf numFmtId="170" fontId="25" fillId="0" borderId="329" xfId="3" applyNumberFormat="1" applyFont="1" applyBorder="1" applyAlignment="1" applyProtection="1">
      <alignment horizontal="right" vertical="center"/>
      <protection locked="0"/>
    </xf>
    <xf numFmtId="170" fontId="25" fillId="0" borderId="330" xfId="3" applyNumberFormat="1" applyFont="1" applyBorder="1" applyAlignment="1" applyProtection="1">
      <alignment horizontal="right" vertical="center"/>
      <protection locked="0"/>
    </xf>
    <xf numFmtId="170" fontId="17" fillId="0" borderId="327" xfId="3" applyNumberFormat="1" applyFont="1" applyBorder="1" applyAlignment="1">
      <alignment vertical="center"/>
    </xf>
    <xf numFmtId="170" fontId="18" fillId="0" borderId="327" xfId="3" applyNumberFormat="1" applyFont="1" applyBorder="1" applyAlignment="1">
      <alignment horizontal="right" vertical="center"/>
    </xf>
    <xf numFmtId="170" fontId="17" fillId="0" borderId="326" xfId="3" applyNumberFormat="1" applyFont="1" applyBorder="1" applyAlignment="1">
      <alignment horizontal="right" vertical="center"/>
    </xf>
    <xf numFmtId="170" fontId="17" fillId="0" borderId="293" xfId="3" applyNumberFormat="1" applyFont="1" applyBorder="1" applyAlignment="1">
      <alignment horizontal="right" vertical="center"/>
    </xf>
    <xf numFmtId="170" fontId="17" fillId="0" borderId="294" xfId="3" applyNumberFormat="1" applyFont="1" applyBorder="1" applyAlignment="1">
      <alignment vertical="center"/>
    </xf>
    <xf numFmtId="170" fontId="17" fillId="0" borderId="328" xfId="3" applyNumberFormat="1" applyFont="1" applyBorder="1" applyAlignment="1">
      <alignment vertical="center"/>
    </xf>
    <xf numFmtId="170" fontId="17" fillId="0" borderId="314" xfId="3" applyNumberFormat="1" applyFont="1" applyBorder="1" applyAlignment="1" applyProtection="1">
      <alignment horizontal="right" vertical="center"/>
      <protection locked="0"/>
    </xf>
    <xf numFmtId="170" fontId="17" fillId="0" borderId="315" xfId="3" applyNumberFormat="1" applyFont="1" applyBorder="1" applyAlignment="1" applyProtection="1">
      <alignment horizontal="right" vertical="center"/>
      <protection locked="0"/>
    </xf>
    <xf numFmtId="0" fontId="17" fillId="0" borderId="326" xfId="3" applyFont="1" applyBorder="1" applyAlignment="1" applyProtection="1">
      <alignment horizontal="left" vertical="center" indent="1"/>
      <protection locked="0"/>
    </xf>
    <xf numFmtId="0" fontId="17" fillId="0" borderId="331" xfId="3" applyFont="1" applyBorder="1" applyAlignment="1" applyProtection="1">
      <alignment vertical="center"/>
      <protection locked="0"/>
    </xf>
    <xf numFmtId="170" fontId="18" fillId="0" borderId="332" xfId="3" applyNumberFormat="1" applyFont="1" applyBorder="1" applyAlignment="1">
      <alignment horizontal="right" vertical="center"/>
    </xf>
    <xf numFmtId="170" fontId="17" fillId="0" borderId="331" xfId="3" applyNumberFormat="1" applyFont="1" applyBorder="1" applyAlignment="1">
      <alignment horizontal="right" vertical="center"/>
    </xf>
    <xf numFmtId="170" fontId="17" fillId="0" borderId="297" xfId="3" applyNumberFormat="1" applyFont="1" applyBorder="1" applyAlignment="1">
      <alignment horizontal="right" vertical="center"/>
    </xf>
    <xf numFmtId="170" fontId="17" fillId="0" borderId="332" xfId="3" applyNumberFormat="1" applyFont="1" applyBorder="1" applyAlignment="1">
      <alignment vertical="center"/>
    </xf>
    <xf numFmtId="170" fontId="17" fillId="0" borderId="296" xfId="3" applyNumberFormat="1" applyFont="1" applyBorder="1" applyAlignment="1">
      <alignment vertical="center"/>
    </xf>
    <xf numFmtId="170" fontId="17" fillId="0" borderId="333" xfId="3" applyNumberFormat="1" applyFont="1" applyBorder="1" applyAlignment="1">
      <alignment vertical="center"/>
    </xf>
    <xf numFmtId="170" fontId="17" fillId="0" borderId="334" xfId="3" applyNumberFormat="1" applyFont="1" applyBorder="1" applyAlignment="1" applyProtection="1">
      <alignment horizontal="right" vertical="center"/>
      <protection locked="0"/>
    </xf>
    <xf numFmtId="170" fontId="17" fillId="0" borderId="335" xfId="3" applyNumberFormat="1" applyFont="1" applyBorder="1" applyAlignment="1" applyProtection="1">
      <alignment horizontal="right" vertical="center"/>
      <protection locked="0"/>
    </xf>
    <xf numFmtId="0" fontId="17" fillId="0" borderId="336" xfId="3" applyFont="1" applyBorder="1" applyAlignment="1" applyProtection="1">
      <alignment vertical="center"/>
      <protection locked="0"/>
    </xf>
    <xf numFmtId="170" fontId="18" fillId="0" borderId="337" xfId="3" applyNumberFormat="1" applyFont="1" applyBorder="1" applyAlignment="1">
      <alignment horizontal="right" vertical="center"/>
    </xf>
    <xf numFmtId="170" fontId="17" fillId="0" borderId="336" xfId="3" applyNumberFormat="1" applyFont="1" applyBorder="1" applyAlignment="1">
      <alignment horizontal="right" vertical="center"/>
    </xf>
    <xf numFmtId="170" fontId="17" fillId="0" borderId="300" xfId="3" applyNumberFormat="1" applyFont="1" applyBorder="1" applyAlignment="1">
      <alignment horizontal="right" vertical="center"/>
    </xf>
    <xf numFmtId="170" fontId="17" fillId="0" borderId="337" xfId="3" applyNumberFormat="1" applyFont="1" applyBorder="1" applyAlignment="1">
      <alignment vertical="center"/>
    </xf>
    <xf numFmtId="170" fontId="17" fillId="0" borderId="301" xfId="3" applyNumberFormat="1" applyFont="1" applyBorder="1" applyAlignment="1">
      <alignment vertical="center"/>
    </xf>
    <xf numFmtId="170" fontId="17" fillId="0" borderId="338" xfId="3" applyNumberFormat="1" applyFont="1" applyBorder="1" applyAlignment="1">
      <alignment vertical="center"/>
    </xf>
    <xf numFmtId="170" fontId="17" fillId="0" borderId="338" xfId="3" applyNumberFormat="1" applyFont="1" applyBorder="1" applyAlignment="1" applyProtection="1">
      <alignment horizontal="right" vertical="center"/>
      <protection locked="0"/>
    </xf>
    <xf numFmtId="170" fontId="17" fillId="0" borderId="336" xfId="3" applyNumberFormat="1" applyFont="1" applyBorder="1" applyAlignment="1" applyProtection="1">
      <alignment horizontal="right" vertical="center"/>
      <protection locked="0"/>
    </xf>
    <xf numFmtId="0" fontId="18" fillId="0" borderId="336" xfId="3" applyFont="1" applyBorder="1" applyAlignment="1" applyProtection="1">
      <alignment vertical="center"/>
      <protection locked="0"/>
    </xf>
    <xf numFmtId="170" fontId="17" fillId="0" borderId="338" xfId="3" quotePrefix="1" applyNumberFormat="1" applyFont="1" applyBorder="1" applyAlignment="1">
      <alignment vertical="center"/>
    </xf>
    <xf numFmtId="0" fontId="18" fillId="0" borderId="339" xfId="3" applyFont="1" applyBorder="1" applyAlignment="1" applyProtection="1">
      <alignment vertical="center"/>
      <protection locked="0"/>
    </xf>
    <xf numFmtId="170" fontId="18" fillId="0" borderId="340" xfId="3" applyNumberFormat="1" applyFont="1" applyBorder="1" applyAlignment="1">
      <alignment horizontal="right" vertical="center"/>
    </xf>
    <xf numFmtId="170" fontId="17" fillId="0" borderId="339" xfId="3" applyNumberFormat="1" applyFont="1" applyBorder="1" applyAlignment="1">
      <alignment horizontal="right" vertical="center"/>
    </xf>
    <xf numFmtId="170" fontId="17" fillId="0" borderId="341" xfId="3" applyNumberFormat="1" applyFont="1" applyBorder="1" applyAlignment="1">
      <alignment horizontal="right" vertical="center"/>
    </xf>
    <xf numFmtId="170" fontId="17" fillId="0" borderId="340" xfId="3" applyNumberFormat="1" applyFont="1" applyBorder="1" applyAlignment="1">
      <alignment vertical="center"/>
    </xf>
    <xf numFmtId="170" fontId="17" fillId="0" borderId="339" xfId="3" applyNumberFormat="1" applyFont="1" applyBorder="1" applyAlignment="1">
      <alignment vertical="center"/>
    </xf>
    <xf numFmtId="170" fontId="17" fillId="0" borderId="341" xfId="3" applyNumberFormat="1" applyFont="1" applyBorder="1" applyAlignment="1">
      <alignment vertical="center"/>
    </xf>
    <xf numFmtId="170" fontId="17" fillId="0" borderId="341" xfId="3" applyNumberFormat="1" applyFont="1" applyBorder="1" applyAlignment="1" applyProtection="1">
      <alignment horizontal="right" vertical="center"/>
      <protection locked="0"/>
    </xf>
    <xf numFmtId="170" fontId="17" fillId="0" borderId="339" xfId="3" applyNumberFormat="1" applyFont="1" applyBorder="1" applyAlignment="1" applyProtection="1">
      <alignment horizontal="right" vertical="center"/>
      <protection locked="0"/>
    </xf>
    <xf numFmtId="0" fontId="24" fillId="0" borderId="342" xfId="3" applyFont="1" applyBorder="1" applyAlignment="1" applyProtection="1">
      <alignment vertical="center"/>
      <protection locked="0"/>
    </xf>
    <xf numFmtId="167" fontId="24" fillId="0" borderId="343" xfId="3" applyNumberFormat="1" applyFont="1" applyBorder="1" applyAlignment="1">
      <alignment vertical="center"/>
    </xf>
    <xf numFmtId="167" fontId="25" fillId="0" borderId="342" xfId="3" applyNumberFormat="1" applyFont="1" applyBorder="1" applyAlignment="1">
      <alignment horizontal="right" vertical="center"/>
    </xf>
    <xf numFmtId="167" fontId="25" fillId="0" borderId="344" xfId="3" applyNumberFormat="1" applyFont="1" applyBorder="1" applyAlignment="1">
      <alignment vertical="center"/>
    </xf>
    <xf numFmtId="167" fontId="25" fillId="0" borderId="343" xfId="3" applyNumberFormat="1" applyFont="1" applyBorder="1" applyAlignment="1">
      <alignment vertical="center"/>
    </xf>
    <xf numFmtId="167" fontId="25" fillId="0" borderId="342" xfId="3" applyNumberFormat="1" applyFont="1" applyBorder="1" applyAlignment="1">
      <alignment vertical="center"/>
    </xf>
    <xf numFmtId="167" fontId="25" fillId="10" borderId="345" xfId="3" applyNumberFormat="1" applyFont="1" applyFill="1" applyBorder="1" applyAlignment="1" applyProtection="1">
      <alignment vertical="center"/>
      <protection locked="0"/>
    </xf>
    <xf numFmtId="167" fontId="25" fillId="10" borderId="346" xfId="3" applyNumberFormat="1" applyFont="1" applyFill="1" applyBorder="1" applyAlignment="1" applyProtection="1">
      <alignment vertical="center"/>
      <protection locked="0"/>
    </xf>
    <xf numFmtId="167" fontId="25" fillId="10" borderId="194" xfId="3" applyNumberFormat="1" applyFont="1" applyFill="1" applyBorder="1" applyAlignment="1">
      <alignment vertical="center"/>
    </xf>
    <xf numFmtId="0" fontId="17" fillId="0" borderId="298" xfId="3" applyFont="1" applyBorder="1" applyAlignment="1" applyProtection="1">
      <alignment horizontal="left" vertical="center" indent="1"/>
      <protection locked="0"/>
    </xf>
    <xf numFmtId="167" fontId="18" fillId="0" borderId="299" xfId="3" applyNumberFormat="1" applyFont="1" applyBorder="1" applyAlignment="1">
      <alignment horizontal="right" vertical="center"/>
    </xf>
    <xf numFmtId="167" fontId="17" fillId="0" borderId="298" xfId="3" applyNumberFormat="1" applyFont="1" applyBorder="1" applyAlignment="1">
      <alignment horizontal="right" vertical="center"/>
    </xf>
    <xf numFmtId="167" fontId="17" fillId="0" borderId="300" xfId="3" applyNumberFormat="1" applyFont="1" applyBorder="1" applyAlignment="1">
      <alignment horizontal="right" vertical="center"/>
    </xf>
    <xf numFmtId="167" fontId="17" fillId="0" borderId="299" xfId="3" applyNumberFormat="1" applyFont="1" applyBorder="1" applyAlignment="1">
      <alignment horizontal="right" vertical="center"/>
    </xf>
    <xf numFmtId="167" fontId="17" fillId="0" borderId="301" xfId="3" applyNumberFormat="1" applyFont="1" applyBorder="1" applyAlignment="1">
      <alignment horizontal="right" vertical="center"/>
    </xf>
    <xf numFmtId="167" fontId="17" fillId="0" borderId="302" xfId="3" applyNumberFormat="1" applyFont="1" applyBorder="1" applyAlignment="1">
      <alignment horizontal="right" vertical="center"/>
    </xf>
    <xf numFmtId="167" fontId="25" fillId="6" borderId="347" xfId="3" applyNumberFormat="1" applyFont="1" applyFill="1" applyBorder="1" applyProtection="1">
      <protection locked="0"/>
    </xf>
    <xf numFmtId="167" fontId="25" fillId="6" borderId="348" xfId="3" applyNumberFormat="1" applyFont="1" applyFill="1" applyBorder="1" applyProtection="1">
      <protection locked="0"/>
    </xf>
    <xf numFmtId="167" fontId="25" fillId="6" borderId="0" xfId="3" applyNumberFormat="1" applyFont="1" applyFill="1"/>
    <xf numFmtId="167" fontId="17" fillId="8" borderId="347" xfId="3" applyNumberFormat="1" applyFont="1" applyFill="1" applyBorder="1" applyAlignment="1" applyProtection="1">
      <alignment horizontal="right" vertical="center"/>
      <protection locked="0"/>
    </xf>
    <xf numFmtId="167" fontId="17" fillId="8" borderId="348" xfId="3" applyNumberFormat="1" applyFont="1" applyFill="1" applyBorder="1" applyAlignment="1" applyProtection="1">
      <alignment horizontal="right" vertical="center"/>
      <protection locked="0"/>
    </xf>
    <xf numFmtId="167" fontId="17" fillId="8" borderId="0" xfId="3" applyNumberFormat="1" applyFont="1" applyFill="1" applyAlignment="1">
      <alignment horizontal="right" vertical="center"/>
    </xf>
    <xf numFmtId="0" fontId="17" fillId="0" borderId="339" xfId="3" applyFont="1" applyBorder="1" applyAlignment="1" applyProtection="1">
      <alignment horizontal="left" vertical="center" indent="1"/>
      <protection locked="0"/>
    </xf>
    <xf numFmtId="167" fontId="18" fillId="0" borderId="340" xfId="3" applyNumberFormat="1" applyFont="1" applyBorder="1" applyAlignment="1">
      <alignment horizontal="right" vertical="center"/>
    </xf>
    <xf numFmtId="167" fontId="17" fillId="0" borderId="339" xfId="3" applyNumberFormat="1" applyFont="1" applyBorder="1" applyAlignment="1">
      <alignment horizontal="right" vertical="center"/>
    </xf>
    <xf numFmtId="167" fontId="17" fillId="0" borderId="341" xfId="3" applyNumberFormat="1" applyFont="1" applyBorder="1" applyAlignment="1">
      <alignment horizontal="right" vertical="center"/>
    </xf>
    <xf numFmtId="167" fontId="17" fillId="0" borderId="340" xfId="3" applyNumberFormat="1" applyFont="1" applyBorder="1" applyAlignment="1">
      <alignment horizontal="right" vertical="center"/>
    </xf>
    <xf numFmtId="167" fontId="17" fillId="8" borderId="349" xfId="3" applyNumberFormat="1" applyFont="1" applyFill="1" applyBorder="1" applyAlignment="1" applyProtection="1">
      <alignment horizontal="right" vertical="center"/>
      <protection locked="0"/>
    </xf>
    <xf numFmtId="167" fontId="17" fillId="8" borderId="350" xfId="3" applyNumberFormat="1" applyFont="1" applyFill="1" applyBorder="1" applyAlignment="1" applyProtection="1">
      <alignment horizontal="right" vertical="center"/>
      <protection locked="0"/>
    </xf>
    <xf numFmtId="167" fontId="17" fillId="8" borderId="351" xfId="3" applyNumberFormat="1" applyFont="1" applyFill="1" applyBorder="1" applyAlignment="1">
      <alignment horizontal="right" vertical="center"/>
    </xf>
    <xf numFmtId="0" fontId="46" fillId="0" borderId="194" xfId="3" applyFont="1" applyBorder="1" applyAlignment="1" applyProtection="1">
      <alignment horizontal="left" vertical="center" indent="1"/>
      <protection locked="0"/>
    </xf>
    <xf numFmtId="175" fontId="46" fillId="0" borderId="194" xfId="3" applyNumberFormat="1" applyFont="1" applyBorder="1" applyAlignment="1" applyProtection="1">
      <alignment horizontal="right" vertical="center"/>
      <protection locked="0"/>
    </xf>
    <xf numFmtId="0" fontId="15" fillId="10" borderId="353" xfId="3" applyFont="1" applyFill="1" applyBorder="1" applyAlignment="1">
      <alignment vertical="center" wrapText="1"/>
    </xf>
    <xf numFmtId="0" fontId="38" fillId="0" borderId="353" xfId="3" applyFont="1" applyBorder="1" applyAlignment="1">
      <alignment vertical="center" wrapText="1"/>
    </xf>
    <xf numFmtId="0" fontId="24" fillId="0" borderId="354" xfId="3" applyFont="1" applyBorder="1" applyAlignment="1">
      <alignment horizontal="right" vertical="center"/>
    </xf>
    <xf numFmtId="0" fontId="25" fillId="0" borderId="355" xfId="3" applyFont="1" applyBorder="1" applyAlignment="1">
      <alignment horizontal="right" vertical="center"/>
    </xf>
    <xf numFmtId="0" fontId="25" fillId="0" borderId="356" xfId="3" applyFont="1" applyBorder="1" applyAlignment="1">
      <alignment horizontal="right" vertical="center"/>
    </xf>
    <xf numFmtId="0" fontId="25" fillId="0" borderId="354" xfId="3" applyFont="1" applyBorder="1" applyAlignment="1">
      <alignment horizontal="right" vertical="center"/>
    </xf>
    <xf numFmtId="0" fontId="25" fillId="0" borderId="357" xfId="3" applyFont="1" applyBorder="1" applyAlignment="1">
      <alignment horizontal="right" vertical="center"/>
    </xf>
    <xf numFmtId="0" fontId="25" fillId="0" borderId="360" xfId="3" applyFont="1" applyBorder="1" applyAlignment="1">
      <alignment horizontal="right" vertical="center"/>
    </xf>
    <xf numFmtId="168" fontId="25" fillId="0" borderId="354" xfId="3" applyNumberFormat="1" applyFont="1" applyBorder="1" applyAlignment="1">
      <alignment horizontal="right" vertical="center"/>
    </xf>
    <xf numFmtId="0" fontId="25" fillId="0" borderId="358" xfId="3" applyFont="1" applyBorder="1" applyAlignment="1">
      <alignment horizontal="right" vertical="center"/>
    </xf>
    <xf numFmtId="0" fontId="25" fillId="0" borderId="359" xfId="3" applyFont="1" applyBorder="1" applyAlignment="1">
      <alignment horizontal="right" vertical="center"/>
    </xf>
    <xf numFmtId="0" fontId="15" fillId="0" borderId="353" xfId="3" applyFont="1" applyBorder="1" applyAlignment="1" applyProtection="1">
      <alignment vertical="center" wrapText="1"/>
      <protection locked="0"/>
    </xf>
    <xf numFmtId="0" fontId="24" fillId="0" borderId="354" xfId="3" applyFont="1" applyBorder="1" applyAlignment="1" applyProtection="1">
      <alignment horizontal="right" vertical="center"/>
      <protection locked="0"/>
    </xf>
    <xf numFmtId="0" fontId="25" fillId="0" borderId="355" xfId="3" applyFont="1" applyBorder="1" applyAlignment="1" applyProtection="1">
      <alignment horizontal="right" vertical="center"/>
      <protection locked="0"/>
    </xf>
    <xf numFmtId="168" fontId="24" fillId="0" borderId="354" xfId="3" applyNumberFormat="1" applyFont="1" applyBorder="1" applyAlignment="1">
      <alignment horizontal="right" vertical="center"/>
    </xf>
    <xf numFmtId="0" fontId="25" fillId="0" borderId="361" xfId="3" applyFont="1" applyBorder="1" applyAlignment="1" applyProtection="1">
      <alignment vertical="center"/>
      <protection locked="0"/>
    </xf>
    <xf numFmtId="167" fontId="24" fillId="0" borderId="362" xfId="3" quotePrefix="1" applyNumberFormat="1" applyFont="1" applyBorder="1" applyAlignment="1">
      <alignment horizontal="right" vertical="center"/>
    </xf>
    <xf numFmtId="167" fontId="25" fillId="0" borderId="363" xfId="3" applyNumberFormat="1" applyFont="1" applyBorder="1" applyAlignment="1">
      <alignment horizontal="right" vertical="center"/>
    </xf>
    <xf numFmtId="167" fontId="25" fillId="0" borderId="364" xfId="3" applyNumberFormat="1" applyFont="1" applyBorder="1" applyAlignment="1">
      <alignment vertical="center"/>
    </xf>
    <xf numFmtId="167" fontId="25" fillId="0" borderId="362" xfId="3" applyNumberFormat="1" applyFont="1" applyBorder="1" applyAlignment="1">
      <alignment vertical="center"/>
    </xf>
    <xf numFmtId="167" fontId="25" fillId="0" borderId="362" xfId="3" quotePrefix="1" applyNumberFormat="1" applyFont="1" applyBorder="1" applyAlignment="1">
      <alignment vertical="center"/>
    </xf>
    <xf numFmtId="167" fontId="25" fillId="0" borderId="365" xfId="3" applyNumberFormat="1" applyFont="1" applyBorder="1" applyAlignment="1">
      <alignment vertical="center"/>
    </xf>
    <xf numFmtId="167" fontId="25" fillId="0" borderId="366" xfId="3" applyNumberFormat="1" applyFont="1" applyBorder="1" applyAlignment="1">
      <alignment vertical="center"/>
    </xf>
    <xf numFmtId="167" fontId="25" fillId="0" borderId="367" xfId="3" applyNumberFormat="1" applyFont="1" applyBorder="1" applyAlignment="1">
      <alignment vertical="center"/>
    </xf>
    <xf numFmtId="167" fontId="25" fillId="0" borderId="368" xfId="3" applyNumberFormat="1" applyFont="1" applyBorder="1" applyAlignment="1">
      <alignment vertical="center"/>
    </xf>
    <xf numFmtId="0" fontId="25" fillId="0" borderId="369" xfId="3" applyFont="1" applyBorder="1" applyAlignment="1" applyProtection="1">
      <alignment vertical="center"/>
      <protection locked="0"/>
    </xf>
    <xf numFmtId="167" fontId="24" fillId="0" borderId="370" xfId="3" quotePrefix="1" applyNumberFormat="1" applyFont="1" applyBorder="1" applyAlignment="1">
      <alignment horizontal="right" vertical="center"/>
    </xf>
    <xf numFmtId="167" fontId="25" fillId="0" borderId="371" xfId="3" applyNumberFormat="1" applyFont="1" applyBorder="1" applyAlignment="1">
      <alignment horizontal="right" vertical="center"/>
    </xf>
    <xf numFmtId="167" fontId="25" fillId="0" borderId="372" xfId="3" applyNumberFormat="1" applyFont="1" applyBorder="1" applyAlignment="1">
      <alignment vertical="center"/>
    </xf>
    <xf numFmtId="167" fontId="25" fillId="0" borderId="370" xfId="3" applyNumberFormat="1" applyFont="1" applyBorder="1" applyAlignment="1">
      <alignment vertical="center"/>
    </xf>
    <xf numFmtId="167" fontId="25" fillId="0" borderId="370" xfId="3" quotePrefix="1" applyNumberFormat="1" applyFont="1" applyBorder="1" applyAlignment="1">
      <alignment vertical="center"/>
    </xf>
    <xf numFmtId="167" fontId="25" fillId="0" borderId="373" xfId="3" applyNumberFormat="1" applyFont="1" applyBorder="1" applyAlignment="1">
      <alignment vertical="center"/>
    </xf>
    <xf numFmtId="167" fontId="25" fillId="0" borderId="374" xfId="3" applyNumberFormat="1" applyFont="1" applyBorder="1" applyAlignment="1">
      <alignment vertical="center"/>
    </xf>
    <xf numFmtId="167" fontId="25" fillId="0" borderId="375" xfId="3" applyNumberFormat="1" applyFont="1" applyBorder="1" applyAlignment="1">
      <alignment vertical="center"/>
    </xf>
    <xf numFmtId="167" fontId="25" fillId="0" borderId="376" xfId="3" applyNumberFormat="1" applyFont="1" applyBorder="1" applyAlignment="1">
      <alignment vertical="center"/>
    </xf>
    <xf numFmtId="0" fontId="24" fillId="0" borderId="369" xfId="3" applyFont="1" applyBorder="1" applyAlignment="1" applyProtection="1">
      <alignment vertical="center"/>
      <protection locked="0"/>
    </xf>
    <xf numFmtId="167" fontId="24" fillId="0" borderId="370" xfId="3" applyNumberFormat="1" applyFont="1" applyBorder="1" applyAlignment="1">
      <alignment horizontal="right" vertical="center"/>
    </xf>
    <xf numFmtId="164" fontId="25" fillId="0" borderId="371" xfId="3" applyNumberFormat="1" applyFont="1" applyBorder="1" applyAlignment="1">
      <alignment horizontal="right" vertical="center"/>
    </xf>
    <xf numFmtId="164" fontId="25" fillId="0" borderId="372" xfId="3" applyNumberFormat="1" applyFont="1" applyBorder="1" applyAlignment="1">
      <alignment vertical="center"/>
    </xf>
    <xf numFmtId="164" fontId="25" fillId="0" borderId="370" xfId="3" applyNumberFormat="1" applyFont="1" applyBorder="1" applyAlignment="1">
      <alignment vertical="center"/>
    </xf>
    <xf numFmtId="164" fontId="25" fillId="0" borderId="373" xfId="3" applyNumberFormat="1" applyFont="1" applyBorder="1" applyAlignment="1">
      <alignment vertical="center"/>
    </xf>
    <xf numFmtId="164" fontId="25" fillId="0" borderId="374" xfId="3" applyNumberFormat="1" applyFont="1" applyBorder="1" applyAlignment="1">
      <alignment vertical="center"/>
    </xf>
    <xf numFmtId="0" fontId="25" fillId="0" borderId="375" xfId="3" applyFont="1" applyBorder="1" applyAlignment="1">
      <alignment vertical="center"/>
    </xf>
    <xf numFmtId="0" fontId="25" fillId="0" borderId="376" xfId="3" applyFont="1" applyBorder="1" applyAlignment="1">
      <alignment vertical="center"/>
    </xf>
    <xf numFmtId="167" fontId="25" fillId="0" borderId="372" xfId="3" applyNumberFormat="1" applyFont="1" applyBorder="1" applyAlignment="1">
      <alignment horizontal="right" vertical="center"/>
    </xf>
    <xf numFmtId="167" fontId="25" fillId="0" borderId="370" xfId="3" applyNumberFormat="1" applyFont="1" applyBorder="1" applyAlignment="1">
      <alignment horizontal="right" vertical="center"/>
    </xf>
    <xf numFmtId="167" fontId="25" fillId="0" borderId="373" xfId="3" applyNumberFormat="1" applyFont="1" applyBorder="1" applyAlignment="1">
      <alignment horizontal="right" vertical="center"/>
    </xf>
    <xf numFmtId="167" fontId="25" fillId="0" borderId="374" xfId="3" applyNumberFormat="1" applyFont="1" applyBorder="1" applyAlignment="1">
      <alignment horizontal="right" vertical="center"/>
    </xf>
    <xf numFmtId="167" fontId="25" fillId="0" borderId="375" xfId="3" applyNumberFormat="1" applyFont="1" applyBorder="1" applyAlignment="1">
      <alignment horizontal="right" vertical="center"/>
    </xf>
    <xf numFmtId="167" fontId="25" fillId="0" borderId="376" xfId="3" applyNumberFormat="1" applyFont="1" applyBorder="1" applyAlignment="1">
      <alignment horizontal="right" vertical="center"/>
    </xf>
    <xf numFmtId="0" fontId="24" fillId="0" borderId="377" xfId="3" applyFont="1" applyBorder="1" applyAlignment="1" applyProtection="1">
      <alignment vertical="center"/>
      <protection locked="0"/>
    </xf>
    <xf numFmtId="167" fontId="24" fillId="0" borderId="378" xfId="3" applyNumberFormat="1" applyFont="1" applyBorder="1" applyAlignment="1">
      <alignment horizontal="right" vertical="center"/>
    </xf>
    <xf numFmtId="167" fontId="25" fillId="0" borderId="379" xfId="3" applyNumberFormat="1" applyFont="1" applyBorder="1" applyAlignment="1">
      <alignment horizontal="right" vertical="center"/>
    </xf>
    <xf numFmtId="167" fontId="25" fillId="0" borderId="380" xfId="3" applyNumberFormat="1" applyFont="1" applyBorder="1" applyAlignment="1">
      <alignment vertical="center"/>
    </xf>
    <xf numFmtId="167" fontId="25" fillId="0" borderId="378" xfId="3" applyNumberFormat="1" applyFont="1" applyBorder="1" applyAlignment="1">
      <alignment vertical="center"/>
    </xf>
    <xf numFmtId="167" fontId="25" fillId="0" borderId="381" xfId="3" applyNumberFormat="1" applyFont="1" applyBorder="1" applyAlignment="1">
      <alignment vertical="center"/>
    </xf>
    <xf numFmtId="167" fontId="25" fillId="0" borderId="382" xfId="3" applyNumberFormat="1" applyFont="1" applyBorder="1" applyAlignment="1">
      <alignment vertical="center"/>
    </xf>
    <xf numFmtId="167" fontId="25" fillId="0" borderId="383" xfId="3" applyNumberFormat="1" applyFont="1" applyBorder="1" applyAlignment="1">
      <alignment vertical="center"/>
    </xf>
    <xf numFmtId="167" fontId="25" fillId="0" borderId="384" xfId="3" applyNumberFormat="1" applyFont="1" applyBorder="1" applyAlignment="1">
      <alignment vertical="center"/>
    </xf>
    <xf numFmtId="0" fontId="15" fillId="0" borderId="353" xfId="3" applyFont="1" applyBorder="1" applyAlignment="1" applyProtection="1">
      <alignment vertical="center"/>
      <protection locked="0"/>
    </xf>
    <xf numFmtId="167" fontId="24" fillId="0" borderId="354" xfId="3" applyNumberFormat="1" applyFont="1" applyBorder="1" applyAlignment="1">
      <alignment horizontal="right" vertical="center"/>
    </xf>
    <xf numFmtId="176" fontId="25" fillId="0" borderId="355" xfId="3" applyNumberFormat="1" applyFont="1" applyBorder="1" applyAlignment="1">
      <alignment horizontal="right" vertical="center"/>
    </xf>
    <xf numFmtId="176" fontId="25" fillId="0" borderId="356" xfId="3" applyNumberFormat="1" applyFont="1" applyBorder="1" applyAlignment="1">
      <alignment vertical="center"/>
    </xf>
    <xf numFmtId="176" fontId="25" fillId="0" borderId="354" xfId="3" applyNumberFormat="1" applyFont="1" applyBorder="1" applyAlignment="1">
      <alignment vertical="center"/>
    </xf>
    <xf numFmtId="176" fontId="25" fillId="0" borderId="357" xfId="3" applyNumberFormat="1" applyFont="1" applyBorder="1" applyAlignment="1">
      <alignment vertical="center"/>
    </xf>
    <xf numFmtId="176" fontId="25" fillId="0" borderId="360" xfId="3" applyNumberFormat="1" applyFont="1" applyBorder="1" applyAlignment="1">
      <alignment vertical="center"/>
    </xf>
    <xf numFmtId="0" fontId="25" fillId="0" borderId="358" xfId="3" applyFont="1" applyBorder="1" applyAlignment="1">
      <alignment vertical="center"/>
    </xf>
    <xf numFmtId="0" fontId="25" fillId="0" borderId="359" xfId="3" applyFont="1" applyBorder="1" applyAlignment="1">
      <alignment vertical="center"/>
    </xf>
    <xf numFmtId="0" fontId="24" fillId="0" borderId="361" xfId="3" applyFont="1" applyBorder="1" applyAlignment="1" applyProtection="1">
      <alignment vertical="center"/>
      <protection locked="0"/>
    </xf>
    <xf numFmtId="170" fontId="24" fillId="0" borderId="362" xfId="3" applyNumberFormat="1" applyFont="1" applyBorder="1" applyAlignment="1">
      <alignment horizontal="right" vertical="center"/>
    </xf>
    <xf numFmtId="170" fontId="25" fillId="0" borderId="363" xfId="3" applyNumberFormat="1" applyFont="1" applyBorder="1" applyAlignment="1">
      <alignment horizontal="right" vertical="center"/>
    </xf>
    <xf numFmtId="170" fontId="25" fillId="0" borderId="364" xfId="3" applyNumberFormat="1" applyFont="1" applyBorder="1" applyAlignment="1">
      <alignment vertical="center"/>
    </xf>
    <xf numFmtId="170" fontId="25" fillId="0" borderId="362" xfId="3" applyNumberFormat="1" applyFont="1" applyBorder="1" applyAlignment="1">
      <alignment vertical="center"/>
    </xf>
    <xf numFmtId="170" fontId="25" fillId="0" borderId="365" xfId="3" applyNumberFormat="1" applyFont="1" applyBorder="1" applyAlignment="1">
      <alignment vertical="center"/>
    </xf>
    <xf numFmtId="170" fontId="25" fillId="0" borderId="366" xfId="3" applyNumberFormat="1" applyFont="1" applyBorder="1" applyAlignment="1">
      <alignment vertical="center"/>
    </xf>
    <xf numFmtId="170" fontId="25" fillId="0" borderId="367" xfId="3" applyNumberFormat="1" applyFont="1" applyBorder="1" applyAlignment="1">
      <alignment vertical="center"/>
    </xf>
    <xf numFmtId="170" fontId="25" fillId="0" borderId="368" xfId="3" applyNumberFormat="1" applyFont="1" applyBorder="1" applyAlignment="1">
      <alignment vertical="center"/>
    </xf>
    <xf numFmtId="170" fontId="25" fillId="0" borderId="362" xfId="3" applyNumberFormat="1" applyFont="1" applyBorder="1" applyAlignment="1">
      <alignment horizontal="right" vertical="center"/>
    </xf>
    <xf numFmtId="170" fontId="24" fillId="0" borderId="378" xfId="3" applyNumberFormat="1" applyFont="1" applyBorder="1" applyAlignment="1">
      <alignment horizontal="right" vertical="center"/>
    </xf>
    <xf numFmtId="170" fontId="25" fillId="0" borderId="379" xfId="3" applyNumberFormat="1" applyFont="1" applyBorder="1" applyAlignment="1">
      <alignment horizontal="right" vertical="center"/>
    </xf>
    <xf numFmtId="170" fontId="25" fillId="0" borderId="380" xfId="3" applyNumberFormat="1" applyFont="1" applyBorder="1" applyAlignment="1">
      <alignment vertical="center"/>
    </xf>
    <xf numFmtId="170" fontId="25" fillId="0" borderId="378" xfId="3" applyNumberFormat="1" applyFont="1" applyBorder="1" applyAlignment="1">
      <alignment horizontal="right" vertical="center"/>
    </xf>
    <xf numFmtId="170" fontId="25" fillId="0" borderId="381" xfId="3" applyNumberFormat="1" applyFont="1" applyBorder="1" applyAlignment="1">
      <alignment horizontal="right" vertical="center"/>
    </xf>
    <xf numFmtId="170" fontId="25" fillId="0" borderId="382" xfId="3" applyNumberFormat="1" applyFont="1" applyBorder="1" applyAlignment="1">
      <alignment vertical="center"/>
    </xf>
    <xf numFmtId="170" fontId="25" fillId="0" borderId="383" xfId="3" applyNumberFormat="1" applyFont="1" applyBorder="1" applyAlignment="1">
      <alignment horizontal="right" vertical="center"/>
    </xf>
    <xf numFmtId="170" fontId="25" fillId="0" borderId="384" xfId="3" applyNumberFormat="1" applyFont="1" applyBorder="1" applyAlignment="1">
      <alignment horizontal="right" vertical="center"/>
    </xf>
    <xf numFmtId="167" fontId="25" fillId="0" borderId="371" xfId="3" quotePrefix="1" applyNumberFormat="1" applyFont="1" applyBorder="1" applyAlignment="1">
      <alignment horizontal="right" vertical="center"/>
    </xf>
    <xf numFmtId="0" fontId="24" fillId="0" borderId="385" xfId="3" applyFont="1" applyBorder="1" applyAlignment="1" applyProtection="1">
      <alignment vertical="center"/>
      <protection locked="0"/>
    </xf>
    <xf numFmtId="0" fontId="24" fillId="0" borderId="386" xfId="3" applyFont="1" applyBorder="1" applyAlignment="1" applyProtection="1">
      <alignment vertical="center"/>
      <protection locked="0"/>
    </xf>
    <xf numFmtId="167" fontId="24" fillId="0" borderId="387" xfId="3" applyNumberFormat="1" applyFont="1" applyBorder="1" applyAlignment="1">
      <alignment horizontal="right" vertical="center"/>
    </xf>
    <xf numFmtId="167" fontId="25" fillId="0" borderId="386" xfId="3" applyNumberFormat="1" applyFont="1" applyBorder="1" applyAlignment="1">
      <alignment horizontal="right" vertical="center"/>
    </xf>
    <xf numFmtId="167" fontId="25" fillId="0" borderId="388" xfId="3" applyNumberFormat="1" applyFont="1" applyBorder="1" applyAlignment="1">
      <alignment vertical="center"/>
    </xf>
    <xf numFmtId="167" fontId="25" fillId="0" borderId="387" xfId="3" applyNumberFormat="1" applyFont="1" applyBorder="1" applyAlignment="1">
      <alignment horizontal="right" vertical="center"/>
    </xf>
    <xf numFmtId="167" fontId="25" fillId="0" borderId="388" xfId="3" applyNumberFormat="1" applyFont="1" applyBorder="1" applyAlignment="1">
      <alignment horizontal="right" vertical="center"/>
    </xf>
    <xf numFmtId="0" fontId="24" fillId="0" borderId="24" xfId="3" applyFont="1" applyBorder="1" applyAlignment="1" applyProtection="1">
      <alignment vertical="center"/>
      <protection locked="0"/>
    </xf>
    <xf numFmtId="0" fontId="33" fillId="0" borderId="24" xfId="3" applyFont="1" applyBorder="1" applyAlignment="1">
      <alignment horizontal="left" vertical="center"/>
    </xf>
    <xf numFmtId="0" fontId="36" fillId="0" borderId="0" xfId="3" applyFont="1" applyAlignment="1">
      <alignment horizontal="left" vertical="center"/>
    </xf>
    <xf numFmtId="0" fontId="34" fillId="0" borderId="0" xfId="3" quotePrefix="1" applyFont="1" applyAlignment="1">
      <alignment horizontal="left" vertical="center"/>
    </xf>
    <xf numFmtId="0" fontId="38" fillId="10" borderId="390" xfId="3" applyFont="1" applyFill="1" applyBorder="1" applyAlignment="1">
      <alignment vertical="center"/>
    </xf>
    <xf numFmtId="0" fontId="38" fillId="0" borderId="390" xfId="3" applyFont="1" applyBorder="1" applyAlignment="1">
      <alignment vertical="center"/>
    </xf>
    <xf numFmtId="177" fontId="24" fillId="0" borderId="391" xfId="3" applyNumberFormat="1" applyFont="1" applyBorder="1" applyAlignment="1">
      <alignment horizontal="right" vertical="center"/>
    </xf>
    <xf numFmtId="177" fontId="25" fillId="0" borderId="392" xfId="3" applyNumberFormat="1" applyFont="1" applyBorder="1" applyAlignment="1">
      <alignment horizontal="right" vertical="center"/>
    </xf>
    <xf numFmtId="177" fontId="25" fillId="0" borderId="393" xfId="3" applyNumberFormat="1" applyFont="1" applyBorder="1" applyAlignment="1">
      <alignment horizontal="right" vertical="center"/>
    </xf>
    <xf numFmtId="177" fontId="25" fillId="0" borderId="391" xfId="3" applyNumberFormat="1" applyFont="1" applyBorder="1" applyAlignment="1">
      <alignment horizontal="right" vertical="center"/>
    </xf>
    <xf numFmtId="177" fontId="25" fillId="0" borderId="395" xfId="3" applyNumberFormat="1" applyFont="1" applyBorder="1" applyAlignment="1">
      <alignment horizontal="right" vertical="center"/>
    </xf>
    <xf numFmtId="177" fontId="25" fillId="0" borderId="395" xfId="3" applyNumberFormat="1" applyFont="1" applyBorder="1" applyAlignment="1">
      <alignment vertical="center"/>
    </xf>
    <xf numFmtId="177" fontId="25" fillId="0" borderId="394" xfId="3" applyNumberFormat="1" applyFont="1" applyBorder="1" applyAlignment="1">
      <alignment vertical="center"/>
    </xf>
    <xf numFmtId="177" fontId="25" fillId="0" borderId="391" xfId="3" applyNumberFormat="1" applyFont="1" applyBorder="1" applyAlignment="1">
      <alignment vertical="center"/>
    </xf>
    <xf numFmtId="0" fontId="24" fillId="0" borderId="396" xfId="3" applyFont="1" applyBorder="1" applyAlignment="1">
      <alignment horizontal="left" vertical="center" indent="2"/>
    </xf>
    <xf numFmtId="167" fontId="24" fillId="0" borderId="397" xfId="3" applyNumberFormat="1" applyFont="1" applyBorder="1" applyAlignment="1" applyProtection="1">
      <alignment horizontal="right" vertical="center"/>
      <protection locked="0"/>
    </xf>
    <xf numFmtId="167" fontId="25" fillId="0" borderId="398" xfId="3" applyNumberFormat="1" applyFont="1" applyBorder="1" applyAlignment="1">
      <alignment horizontal="right" vertical="center"/>
    </xf>
    <xf numFmtId="167" fontId="25" fillId="0" borderId="399" xfId="3" applyNumberFormat="1" applyFont="1" applyBorder="1" applyAlignment="1">
      <alignment vertical="center"/>
    </xf>
    <xf numFmtId="167" fontId="25" fillId="0" borderId="397" xfId="3" applyNumberFormat="1" applyFont="1" applyBorder="1" applyAlignment="1">
      <alignment vertical="center"/>
    </xf>
    <xf numFmtId="167" fontId="25" fillId="0" borderId="398" xfId="3" applyNumberFormat="1" applyFont="1" applyBorder="1" applyAlignment="1">
      <alignment vertical="center"/>
    </xf>
    <xf numFmtId="167" fontId="25" fillId="0" borderId="400" xfId="3" applyNumberFormat="1" applyFont="1" applyBorder="1" applyAlignment="1">
      <alignment vertical="center"/>
    </xf>
    <xf numFmtId="167" fontId="25" fillId="0" borderId="401" xfId="3" applyNumberFormat="1" applyFont="1" applyBorder="1" applyAlignment="1">
      <alignment vertical="center"/>
    </xf>
    <xf numFmtId="0" fontId="24" fillId="0" borderId="402" xfId="3" applyFont="1" applyBorder="1" applyAlignment="1">
      <alignment horizontal="left" vertical="center" indent="2"/>
    </xf>
    <xf numFmtId="167" fontId="24" fillId="0" borderId="403" xfId="3" applyNumberFormat="1" applyFont="1" applyBorder="1" applyAlignment="1" applyProtection="1">
      <alignment horizontal="right" vertical="center"/>
      <protection locked="0"/>
    </xf>
    <xf numFmtId="167" fontId="25" fillId="0" borderId="259" xfId="3" applyNumberFormat="1" applyFont="1" applyBorder="1" applyAlignment="1">
      <alignment horizontal="right" vertical="center"/>
    </xf>
    <xf numFmtId="167" fontId="25" fillId="0" borderId="404" xfId="3" applyNumberFormat="1" applyFont="1" applyBorder="1" applyAlignment="1">
      <alignment vertical="center"/>
    </xf>
    <xf numFmtId="167" fontId="25" fillId="0" borderId="403" xfId="3" applyNumberFormat="1" applyFont="1" applyBorder="1" applyAlignment="1">
      <alignment vertical="center"/>
    </xf>
    <xf numFmtId="167" fontId="25" fillId="0" borderId="259" xfId="3" applyNumberFormat="1" applyFont="1" applyBorder="1" applyAlignment="1">
      <alignment vertical="center"/>
    </xf>
    <xf numFmtId="167" fontId="25" fillId="0" borderId="405" xfId="3" applyNumberFormat="1" applyFont="1" applyBorder="1" applyAlignment="1">
      <alignment vertical="center"/>
    </xf>
    <xf numFmtId="167" fontId="25" fillId="0" borderId="406" xfId="3" applyNumberFormat="1" applyFont="1" applyBorder="1" applyAlignment="1">
      <alignment vertical="center"/>
    </xf>
    <xf numFmtId="0" fontId="24" fillId="0" borderId="402" xfId="3" applyFont="1" applyBorder="1" applyAlignment="1">
      <alignment horizontal="left" vertical="center" indent="1"/>
    </xf>
    <xf numFmtId="0" fontId="24" fillId="0" borderId="402" xfId="3" applyFont="1" applyBorder="1" applyAlignment="1">
      <alignment vertical="center"/>
    </xf>
    <xf numFmtId="0" fontId="24" fillId="0" borderId="403" xfId="3" applyFont="1" applyBorder="1" applyAlignment="1" applyProtection="1">
      <alignment horizontal="right" vertical="center"/>
      <protection locked="0"/>
    </xf>
    <xf numFmtId="178" fontId="25" fillId="0" borderId="259" xfId="3" applyNumberFormat="1" applyFont="1" applyBorder="1" applyAlignment="1">
      <alignment horizontal="right" vertical="center"/>
    </xf>
    <xf numFmtId="179" fontId="25" fillId="0" borderId="404" xfId="3" applyNumberFormat="1" applyFont="1" applyBorder="1" applyAlignment="1">
      <alignment vertical="center"/>
    </xf>
    <xf numFmtId="179" fontId="25" fillId="0" borderId="403" xfId="3" applyNumberFormat="1" applyFont="1" applyBorder="1" applyAlignment="1">
      <alignment vertical="center"/>
    </xf>
    <xf numFmtId="179" fontId="25" fillId="0" borderId="259" xfId="3" applyNumberFormat="1" applyFont="1" applyBorder="1" applyAlignment="1">
      <alignment vertical="center"/>
    </xf>
    <xf numFmtId="179" fontId="25" fillId="0" borderId="405" xfId="3" applyNumberFormat="1" applyFont="1" applyBorder="1" applyAlignment="1">
      <alignment vertical="center"/>
    </xf>
    <xf numFmtId="179" fontId="25" fillId="0" borderId="406" xfId="3" applyNumberFormat="1" applyFont="1" applyBorder="1" applyAlignment="1">
      <alignment vertical="center"/>
    </xf>
    <xf numFmtId="0" fontId="25" fillId="0" borderId="402" xfId="3" applyFont="1" applyBorder="1" applyAlignment="1">
      <alignment horizontal="left" vertical="center" indent="3"/>
    </xf>
    <xf numFmtId="0" fontId="24" fillId="0" borderId="402" xfId="3" applyFont="1" applyBorder="1" applyAlignment="1">
      <alignment horizontal="left" vertical="center"/>
    </xf>
    <xf numFmtId="0" fontId="25" fillId="0" borderId="402" xfId="3" applyFont="1" applyBorder="1" applyAlignment="1">
      <alignment horizontal="left" vertical="center" indent="1"/>
    </xf>
    <xf numFmtId="0" fontId="25" fillId="0" borderId="402" xfId="3" quotePrefix="1" applyFont="1" applyBorder="1" applyAlignment="1">
      <alignment horizontal="left" vertical="center" indent="1"/>
    </xf>
    <xf numFmtId="0" fontId="24" fillId="0" borderId="407" xfId="3" applyFont="1" applyBorder="1" applyAlignment="1">
      <alignment vertical="center"/>
    </xf>
    <xf numFmtId="167" fontId="24" fillId="0" borderId="408" xfId="3" applyNumberFormat="1" applyFont="1" applyBorder="1" applyAlignment="1" applyProtection="1">
      <alignment horizontal="right" vertical="center"/>
      <protection locked="0"/>
    </xf>
    <xf numFmtId="167" fontId="25" fillId="0" borderId="409" xfId="3" applyNumberFormat="1" applyFont="1" applyBorder="1" applyAlignment="1">
      <alignment vertical="center"/>
    </xf>
    <xf numFmtId="167" fontId="25" fillId="0" borderId="408" xfId="3" applyNumberFormat="1" applyFont="1" applyBorder="1" applyAlignment="1">
      <alignment vertical="center"/>
    </xf>
    <xf numFmtId="167" fontId="25" fillId="0" borderId="386" xfId="3" applyNumberFormat="1" applyFont="1" applyBorder="1" applyAlignment="1">
      <alignment vertical="center"/>
    </xf>
    <xf numFmtId="167" fontId="25" fillId="0" borderId="410" xfId="3" applyNumberFormat="1" applyFont="1" applyBorder="1" applyAlignment="1">
      <alignment vertical="center"/>
    </xf>
    <xf numFmtId="167" fontId="25" fillId="0" borderId="411" xfId="3" applyNumberFormat="1" applyFont="1" applyBorder="1" applyAlignment="1">
      <alignment vertical="center"/>
    </xf>
    <xf numFmtId="0" fontId="45" fillId="0" borderId="24" xfId="3" applyFont="1" applyBorder="1"/>
    <xf numFmtId="0" fontId="38" fillId="8" borderId="413" xfId="3" applyFont="1" applyFill="1" applyBorder="1" applyAlignment="1">
      <alignment vertical="center"/>
    </xf>
    <xf numFmtId="0" fontId="38" fillId="0" borderId="413" xfId="3" applyFont="1" applyBorder="1" applyAlignment="1">
      <alignment vertical="center"/>
    </xf>
    <xf numFmtId="0" fontId="24" fillId="0" borderId="414" xfId="3" applyFont="1" applyBorder="1" applyAlignment="1">
      <alignment horizontal="right" vertical="center"/>
    </xf>
    <xf numFmtId="0" fontId="25" fillId="0" borderId="415" xfId="3" applyFont="1" applyBorder="1" applyAlignment="1">
      <alignment horizontal="right" vertical="center"/>
    </xf>
    <xf numFmtId="0" fontId="25" fillId="0" borderId="416" xfId="3" applyFont="1" applyBorder="1" applyAlignment="1">
      <alignment horizontal="right" vertical="center"/>
    </xf>
    <xf numFmtId="0" fontId="25" fillId="0" borderId="414" xfId="3" applyFont="1" applyBorder="1" applyAlignment="1">
      <alignment horizontal="right" vertical="center"/>
    </xf>
    <xf numFmtId="0" fontId="25" fillId="0" borderId="392" xfId="3" applyFont="1" applyBorder="1" applyAlignment="1">
      <alignment horizontal="right" vertical="center"/>
    </xf>
    <xf numFmtId="0" fontId="25" fillId="0" borderId="417" xfId="3" applyFont="1" applyBorder="1" applyAlignment="1">
      <alignment horizontal="right" vertical="center"/>
    </xf>
    <xf numFmtId="168" fontId="25" fillId="0" borderId="416" xfId="3" applyNumberFormat="1" applyFont="1" applyBorder="1" applyAlignment="1">
      <alignment horizontal="right" vertical="center"/>
    </xf>
    <xf numFmtId="168" fontId="25" fillId="0" borderId="415" xfId="3" applyNumberFormat="1" applyFont="1" applyBorder="1" applyAlignment="1">
      <alignment horizontal="right" vertical="center"/>
    </xf>
    <xf numFmtId="168" fontId="25" fillId="0" borderId="414" xfId="3" applyNumberFormat="1" applyFont="1" applyBorder="1" applyAlignment="1">
      <alignment horizontal="right" vertical="center"/>
    </xf>
    <xf numFmtId="0" fontId="15" fillId="0" borderId="413" xfId="3" applyFont="1" applyBorder="1" applyAlignment="1">
      <alignment vertical="center"/>
    </xf>
    <xf numFmtId="0" fontId="24" fillId="0" borderId="416" xfId="3" applyFont="1" applyBorder="1" applyAlignment="1">
      <alignment horizontal="right" vertical="center"/>
    </xf>
    <xf numFmtId="0" fontId="24" fillId="0" borderId="392" xfId="3" applyFont="1" applyBorder="1" applyAlignment="1">
      <alignment horizontal="right" vertical="center"/>
    </xf>
    <xf numFmtId="168" fontId="24" fillId="0" borderId="417" xfId="3" applyNumberFormat="1" applyFont="1" applyBorder="1" applyAlignment="1">
      <alignment horizontal="right" vertical="center"/>
    </xf>
    <xf numFmtId="168" fontId="24" fillId="0" borderId="414" xfId="3" applyNumberFormat="1" applyFont="1" applyBorder="1" applyAlignment="1">
      <alignment horizontal="right" vertical="center"/>
    </xf>
    <xf numFmtId="168" fontId="24" fillId="0" borderId="416" xfId="3" applyNumberFormat="1" applyFont="1" applyBorder="1" applyAlignment="1">
      <alignment horizontal="right" vertical="center"/>
    </xf>
    <xf numFmtId="168" fontId="24" fillId="0" borderId="415" xfId="3" applyNumberFormat="1" applyFont="1" applyBorder="1" applyAlignment="1">
      <alignment horizontal="right" vertical="center"/>
    </xf>
    <xf numFmtId="0" fontId="25" fillId="0" borderId="418" xfId="3" applyFont="1" applyBorder="1" applyAlignment="1">
      <alignment vertical="center"/>
    </xf>
    <xf numFmtId="167" fontId="24" fillId="0" borderId="419" xfId="3" applyNumberFormat="1" applyFont="1" applyBorder="1" applyAlignment="1" applyProtection="1">
      <alignment horizontal="right" vertical="center"/>
      <protection locked="0"/>
    </xf>
    <xf numFmtId="167" fontId="25" fillId="0" borderId="420" xfId="3" applyNumberFormat="1" applyFont="1" applyBorder="1" applyAlignment="1">
      <alignment horizontal="right" vertical="center"/>
    </xf>
    <xf numFmtId="167" fontId="25" fillId="0" borderId="421" xfId="3" applyNumberFormat="1" applyFont="1" applyBorder="1" applyAlignment="1">
      <alignment vertical="center"/>
    </xf>
    <xf numFmtId="167" fontId="25" fillId="0" borderId="419" xfId="3" applyNumberFormat="1" applyFont="1" applyBorder="1" applyAlignment="1">
      <alignment vertical="center"/>
    </xf>
    <xf numFmtId="167" fontId="25" fillId="0" borderId="422" xfId="3" applyNumberFormat="1" applyFont="1" applyBorder="1" applyAlignment="1">
      <alignment vertical="center"/>
    </xf>
    <xf numFmtId="167" fontId="25" fillId="0" borderId="421" xfId="3" applyNumberFormat="1" applyFont="1" applyBorder="1" applyAlignment="1" applyProtection="1">
      <alignment vertical="center"/>
      <protection locked="0"/>
    </xf>
    <xf numFmtId="167" fontId="25" fillId="0" borderId="420" xfId="3" applyNumberFormat="1" applyFont="1" applyBorder="1" applyAlignment="1" applyProtection="1">
      <alignment vertical="center"/>
      <protection locked="0"/>
    </xf>
    <xf numFmtId="0" fontId="25" fillId="0" borderId="423" xfId="3" applyFont="1" applyBorder="1" applyAlignment="1">
      <alignment vertical="center"/>
    </xf>
    <xf numFmtId="167" fontId="24" fillId="0" borderId="424" xfId="3" applyNumberFormat="1" applyFont="1" applyBorder="1" applyAlignment="1" applyProtection="1">
      <alignment horizontal="right" vertical="center"/>
      <protection locked="0"/>
    </xf>
    <xf numFmtId="167" fontId="25" fillId="0" borderId="425" xfId="3" applyNumberFormat="1" applyFont="1" applyBorder="1" applyAlignment="1">
      <alignment horizontal="right" vertical="center"/>
    </xf>
    <xf numFmtId="167" fontId="25" fillId="0" borderId="426" xfId="3" applyNumberFormat="1" applyFont="1" applyBorder="1" applyAlignment="1">
      <alignment vertical="center"/>
    </xf>
    <xf numFmtId="167" fontId="25" fillId="0" borderId="424" xfId="3" applyNumberFormat="1" applyFont="1" applyBorder="1" applyAlignment="1">
      <alignment vertical="center"/>
    </xf>
    <xf numFmtId="167" fontId="25" fillId="0" borderId="427" xfId="3" applyNumberFormat="1" applyFont="1" applyBorder="1" applyAlignment="1">
      <alignment vertical="center"/>
    </xf>
    <xf numFmtId="167" fontId="25" fillId="0" borderId="426" xfId="3" applyNumberFormat="1" applyFont="1" applyBorder="1" applyAlignment="1" applyProtection="1">
      <alignment vertical="center"/>
      <protection locked="0"/>
    </xf>
    <xf numFmtId="167" fontId="25" fillId="0" borderId="425" xfId="3" applyNumberFormat="1" applyFont="1" applyBorder="1" applyAlignment="1" applyProtection="1">
      <alignment vertical="center"/>
      <protection locked="0"/>
    </xf>
    <xf numFmtId="0" fontId="25" fillId="0" borderId="423" xfId="3" applyFont="1" applyBorder="1" applyAlignment="1">
      <alignment horizontal="left" vertical="center" indent="1"/>
    </xf>
    <xf numFmtId="0" fontId="24" fillId="0" borderId="423" xfId="3" applyFont="1" applyBorder="1" applyAlignment="1">
      <alignment vertical="center"/>
    </xf>
    <xf numFmtId="164" fontId="24" fillId="0" borderId="424" xfId="3" applyNumberFormat="1" applyFont="1" applyBorder="1" applyAlignment="1" applyProtection="1">
      <alignment horizontal="right" vertical="center"/>
      <protection locked="0"/>
    </xf>
    <xf numFmtId="164" fontId="25" fillId="0" borderId="426" xfId="3" applyNumberFormat="1" applyFont="1" applyBorder="1" applyAlignment="1">
      <alignment vertical="center"/>
    </xf>
    <xf numFmtId="164" fontId="25" fillId="0" borderId="424" xfId="3" applyNumberFormat="1" applyFont="1" applyBorder="1" applyAlignment="1">
      <alignment vertical="center"/>
    </xf>
    <xf numFmtId="164" fontId="25" fillId="0" borderId="259" xfId="3" applyNumberFormat="1" applyFont="1" applyBorder="1" applyAlignment="1">
      <alignment vertical="center"/>
    </xf>
    <xf numFmtId="164" fontId="25" fillId="0" borderId="427" xfId="3" applyNumberFormat="1" applyFont="1" applyBorder="1" applyAlignment="1">
      <alignment vertical="center"/>
    </xf>
    <xf numFmtId="164" fontId="25" fillId="0" borderId="426" xfId="3" applyNumberFormat="1" applyFont="1" applyBorder="1" applyAlignment="1" applyProtection="1">
      <alignment vertical="center"/>
      <protection locked="0"/>
    </xf>
    <xf numFmtId="164" fontId="25" fillId="0" borderId="425" xfId="3" applyNumberFormat="1" applyFont="1" applyBorder="1" applyAlignment="1" applyProtection="1">
      <alignment vertical="center"/>
      <protection locked="0"/>
    </xf>
    <xf numFmtId="167" fontId="25" fillId="0" borderId="428" xfId="3" applyNumberFormat="1" applyFont="1" applyBorder="1" applyAlignment="1" applyProtection="1">
      <alignment vertical="center"/>
      <protection locked="0"/>
    </xf>
    <xf numFmtId="0" fontId="25" fillId="0" borderId="386" xfId="3" applyFont="1" applyBorder="1" applyAlignment="1">
      <alignment vertical="center"/>
    </xf>
    <xf numFmtId="164" fontId="24" fillId="0" borderId="387" xfId="3" applyNumberFormat="1" applyFont="1" applyBorder="1" applyAlignment="1" applyProtection="1">
      <alignment horizontal="right" vertical="center"/>
      <protection locked="0"/>
    </xf>
    <xf numFmtId="164" fontId="25" fillId="0" borderId="386" xfId="3" applyNumberFormat="1" applyFont="1" applyBorder="1" applyAlignment="1">
      <alignment horizontal="right" vertical="center"/>
    </xf>
    <xf numFmtId="176" fontId="25" fillId="0" borderId="388" xfId="3" applyNumberFormat="1" applyFont="1" applyBorder="1" applyAlignment="1">
      <alignment vertical="center"/>
    </xf>
    <xf numFmtId="176" fontId="25" fillId="0" borderId="387" xfId="3" applyNumberFormat="1" applyFont="1" applyBorder="1" applyAlignment="1">
      <alignment vertical="center"/>
    </xf>
    <xf numFmtId="164" fontId="25" fillId="0" borderId="387" xfId="3" applyNumberFormat="1" applyFont="1" applyBorder="1" applyAlignment="1">
      <alignment vertical="center"/>
    </xf>
    <xf numFmtId="164" fontId="25" fillId="0" borderId="386" xfId="3" applyNumberFormat="1" applyFont="1" applyBorder="1" applyAlignment="1">
      <alignment vertical="center"/>
    </xf>
    <xf numFmtId="164" fontId="25" fillId="0" borderId="388" xfId="3" applyNumberFormat="1" applyFont="1" applyBorder="1" applyAlignment="1">
      <alignment vertical="center"/>
    </xf>
    <xf numFmtId="164" fontId="25" fillId="0" borderId="388" xfId="3" applyNumberFormat="1" applyFont="1" applyBorder="1" applyAlignment="1" applyProtection="1">
      <alignment vertical="center"/>
      <protection locked="0"/>
    </xf>
    <xf numFmtId="164" fontId="25" fillId="0" borderId="386" xfId="3" applyNumberFormat="1" applyFont="1" applyBorder="1" applyAlignment="1" applyProtection="1">
      <alignment vertical="center"/>
      <protection locked="0"/>
    </xf>
    <xf numFmtId="0" fontId="15" fillId="0" borderId="429" xfId="3" applyFont="1" applyBorder="1" applyAlignment="1">
      <alignment vertical="center"/>
    </xf>
    <xf numFmtId="171" fontId="24" fillId="0" borderId="430" xfId="3" applyNumberFormat="1" applyFont="1" applyBorder="1" applyAlignment="1" applyProtection="1">
      <alignment horizontal="right" vertical="center"/>
      <protection locked="0"/>
    </xf>
    <xf numFmtId="171" fontId="25" fillId="0" borderId="431" xfId="3" applyNumberFormat="1" applyFont="1" applyBorder="1" applyAlignment="1">
      <alignment horizontal="right" vertical="center"/>
    </xf>
    <xf numFmtId="171" fontId="25" fillId="0" borderId="432" xfId="3" applyNumberFormat="1" applyFont="1" applyBorder="1" applyAlignment="1">
      <alignment vertical="center"/>
    </xf>
    <xf numFmtId="171" fontId="25" fillId="0" borderId="430" xfId="3" applyNumberFormat="1" applyFont="1" applyBorder="1" applyAlignment="1">
      <alignment vertical="center"/>
    </xf>
    <xf numFmtId="171" fontId="25" fillId="0" borderId="392" xfId="3" applyNumberFormat="1" applyFont="1" applyBorder="1" applyAlignment="1">
      <alignment vertical="center"/>
    </xf>
    <xf numFmtId="171" fontId="25" fillId="0" borderId="433" xfId="3" applyNumberFormat="1" applyFont="1" applyBorder="1" applyAlignment="1">
      <alignment vertical="center"/>
    </xf>
    <xf numFmtId="164" fontId="25" fillId="0" borderId="22" xfId="3" applyNumberFormat="1" applyFont="1" applyBorder="1" applyAlignment="1" applyProtection="1">
      <alignment vertical="center"/>
      <protection locked="0"/>
    </xf>
    <xf numFmtId="164" fontId="25" fillId="0" borderId="431" xfId="3" applyNumberFormat="1" applyFont="1" applyBorder="1" applyAlignment="1" applyProtection="1">
      <alignment vertical="center"/>
      <protection locked="0"/>
    </xf>
    <xf numFmtId="164" fontId="25" fillId="0" borderId="430" xfId="3" applyNumberFormat="1" applyFont="1" applyBorder="1" applyAlignment="1">
      <alignment vertical="center"/>
    </xf>
    <xf numFmtId="0" fontId="25" fillId="0" borderId="398" xfId="3" applyFont="1" applyBorder="1" applyAlignment="1">
      <alignment horizontal="left" vertical="center" indent="1"/>
    </xf>
    <xf numFmtId="170" fontId="24" fillId="0" borderId="434" xfId="3" applyNumberFormat="1" applyFont="1" applyBorder="1" applyAlignment="1" applyProtection="1">
      <alignment horizontal="right" vertical="center"/>
      <protection locked="0"/>
    </xf>
    <xf numFmtId="170" fontId="25" fillId="0" borderId="398" xfId="3" applyNumberFormat="1" applyFont="1" applyBorder="1" applyAlignment="1">
      <alignment horizontal="right" vertical="center"/>
    </xf>
    <xf numFmtId="170" fontId="25" fillId="0" borderId="435" xfId="3" applyNumberFormat="1" applyFont="1" applyBorder="1" applyAlignment="1">
      <alignment vertical="center"/>
    </xf>
    <xf numFmtId="170" fontId="25" fillId="0" borderId="434" xfId="3" applyNumberFormat="1" applyFont="1" applyBorder="1" applyAlignment="1">
      <alignment vertical="center"/>
    </xf>
    <xf numFmtId="170" fontId="25" fillId="0" borderId="398" xfId="3" applyNumberFormat="1" applyFont="1" applyBorder="1" applyAlignment="1">
      <alignment vertical="center"/>
    </xf>
    <xf numFmtId="164" fontId="25" fillId="10" borderId="436" xfId="3" applyNumberFormat="1" applyFont="1" applyFill="1" applyBorder="1" applyAlignment="1" applyProtection="1">
      <alignment vertical="center"/>
      <protection locked="0"/>
    </xf>
    <xf numFmtId="164" fontId="25" fillId="10" borderId="437" xfId="3" applyNumberFormat="1" applyFont="1" applyFill="1" applyBorder="1" applyAlignment="1" applyProtection="1">
      <alignment vertical="center"/>
      <protection locked="0"/>
    </xf>
    <xf numFmtId="164" fontId="25" fillId="10" borderId="438" xfId="3" applyNumberFormat="1" applyFont="1" applyFill="1" applyBorder="1" applyAlignment="1">
      <alignment vertical="center"/>
    </xf>
    <xf numFmtId="170" fontId="24" fillId="0" borderId="424" xfId="3" applyNumberFormat="1" applyFont="1" applyBorder="1" applyAlignment="1" applyProtection="1">
      <alignment horizontal="right" vertical="center"/>
      <protection locked="0"/>
    </xf>
    <xf numFmtId="170" fontId="25" fillId="0" borderId="425" xfId="3" applyNumberFormat="1" applyFont="1" applyBorder="1" applyAlignment="1">
      <alignment horizontal="right" vertical="center"/>
    </xf>
    <xf numFmtId="170" fontId="25" fillId="0" borderId="426" xfId="3" applyNumberFormat="1" applyFont="1" applyBorder="1" applyAlignment="1">
      <alignment vertical="center"/>
    </xf>
    <xf numFmtId="170" fontId="25" fillId="0" borderId="424" xfId="3" applyNumberFormat="1" applyFont="1" applyBorder="1" applyAlignment="1">
      <alignment vertical="center"/>
    </xf>
    <xf numFmtId="170" fontId="25" fillId="0" borderId="259" xfId="3" applyNumberFormat="1" applyFont="1" applyBorder="1" applyAlignment="1">
      <alignment vertical="center"/>
    </xf>
    <xf numFmtId="170" fontId="25" fillId="0" borderId="427" xfId="3" applyNumberFormat="1" applyFont="1" applyBorder="1" applyAlignment="1">
      <alignment vertical="center"/>
    </xf>
    <xf numFmtId="164" fontId="25" fillId="10" borderId="439" xfId="3" applyNumberFormat="1" applyFont="1" applyFill="1" applyBorder="1" applyAlignment="1" applyProtection="1">
      <alignment vertical="center"/>
      <protection locked="0"/>
    </xf>
    <xf numFmtId="164" fontId="25" fillId="10" borderId="440" xfId="3" applyNumberFormat="1" applyFont="1" applyFill="1" applyBorder="1" applyAlignment="1" applyProtection="1">
      <alignment vertical="center"/>
      <protection locked="0"/>
    </xf>
    <xf numFmtId="164" fontId="25" fillId="10" borderId="441" xfId="3" applyNumberFormat="1" applyFont="1" applyFill="1" applyBorder="1" applyAlignment="1">
      <alignment vertical="center"/>
    </xf>
    <xf numFmtId="164" fontId="25" fillId="10" borderId="442" xfId="3" applyNumberFormat="1" applyFont="1" applyFill="1" applyBorder="1" applyAlignment="1" applyProtection="1">
      <alignment vertical="center"/>
      <protection locked="0"/>
    </xf>
    <xf numFmtId="164" fontId="25" fillId="10" borderId="443" xfId="3" applyNumberFormat="1" applyFont="1" applyFill="1" applyBorder="1" applyAlignment="1">
      <alignment vertical="center"/>
    </xf>
    <xf numFmtId="171" fontId="24" fillId="0" borderId="387" xfId="3" applyNumberFormat="1" applyFont="1" applyBorder="1" applyAlignment="1" applyProtection="1">
      <alignment horizontal="right" vertical="center"/>
      <protection locked="0"/>
    </xf>
    <xf numFmtId="170" fontId="25" fillId="0" borderId="386" xfId="3" applyNumberFormat="1" applyFont="1" applyBorder="1" applyAlignment="1">
      <alignment horizontal="right" vertical="center"/>
    </xf>
    <xf numFmtId="171" fontId="25" fillId="0" borderId="388" xfId="3" applyNumberFormat="1" applyFont="1" applyBorder="1" applyAlignment="1">
      <alignment vertical="center"/>
    </xf>
    <xf numFmtId="171" fontId="25" fillId="0" borderId="387" xfId="3" applyNumberFormat="1" applyFont="1" applyBorder="1" applyAlignment="1">
      <alignment vertical="center"/>
    </xf>
    <xf numFmtId="171" fontId="25" fillId="0" borderId="386" xfId="3" applyNumberFormat="1" applyFont="1" applyBorder="1" applyAlignment="1">
      <alignment vertical="center"/>
    </xf>
    <xf numFmtId="170" fontId="25" fillId="0" borderId="431" xfId="3" applyNumberFormat="1" applyFont="1" applyBorder="1" applyAlignment="1">
      <alignment horizontal="right" vertical="center"/>
    </xf>
    <xf numFmtId="0" fontId="25" fillId="0" borderId="398" xfId="3" applyFont="1" applyBorder="1" applyAlignment="1">
      <alignment vertical="center"/>
    </xf>
    <xf numFmtId="171" fontId="24" fillId="0" borderId="434" xfId="3" applyNumberFormat="1" applyFont="1" applyBorder="1" applyAlignment="1" applyProtection="1">
      <alignment horizontal="right" vertical="center"/>
      <protection locked="0"/>
    </xf>
    <xf numFmtId="171" fontId="24" fillId="0" borderId="424" xfId="3" applyNumberFormat="1" applyFont="1" applyBorder="1" applyAlignment="1" applyProtection="1">
      <alignment horizontal="right" vertical="center"/>
      <protection locked="0"/>
    </xf>
    <xf numFmtId="0" fontId="24" fillId="0" borderId="444" xfId="3" applyFont="1" applyBorder="1" applyAlignment="1">
      <alignment vertical="center"/>
    </xf>
    <xf numFmtId="171" fontId="24" fillId="0" borderId="445" xfId="3" applyNumberFormat="1" applyFont="1" applyBorder="1" applyAlignment="1" applyProtection="1">
      <alignment horizontal="right" vertical="center"/>
      <protection locked="0"/>
    </xf>
    <xf numFmtId="170" fontId="25" fillId="0" borderId="446" xfId="3" applyNumberFormat="1" applyFont="1" applyBorder="1" applyAlignment="1">
      <alignment horizontal="right" vertical="center"/>
    </xf>
    <xf numFmtId="170" fontId="25" fillId="0" borderId="447" xfId="3" applyNumberFormat="1" applyFont="1" applyBorder="1" applyAlignment="1">
      <alignment vertical="center"/>
    </xf>
    <xf numFmtId="170" fontId="25" fillId="0" borderId="445" xfId="3" applyNumberFormat="1" applyFont="1" applyBorder="1" applyAlignment="1">
      <alignment vertical="center"/>
    </xf>
    <xf numFmtId="170" fontId="25" fillId="0" borderId="386" xfId="3" applyNumberFormat="1" applyFont="1" applyBorder="1" applyAlignment="1">
      <alignment vertical="center"/>
    </xf>
    <xf numFmtId="170" fontId="25" fillId="0" borderId="448" xfId="3" applyNumberFormat="1" applyFont="1" applyBorder="1" applyAlignment="1">
      <alignment vertical="center"/>
    </xf>
    <xf numFmtId="164" fontId="25" fillId="10" borderId="449" xfId="3" applyNumberFormat="1" applyFont="1" applyFill="1" applyBorder="1" applyAlignment="1" applyProtection="1">
      <alignment vertical="center"/>
      <protection locked="0"/>
    </xf>
    <xf numFmtId="164" fontId="25" fillId="10" borderId="450" xfId="3" applyNumberFormat="1" applyFont="1" applyFill="1" applyBorder="1" applyAlignment="1" applyProtection="1">
      <alignment vertical="center"/>
      <protection locked="0"/>
    </xf>
    <xf numFmtId="164" fontId="25" fillId="10" borderId="451" xfId="3" applyNumberFormat="1" applyFont="1" applyFill="1" applyBorder="1" applyAlignment="1">
      <alignment vertical="center"/>
    </xf>
    <xf numFmtId="0" fontId="37" fillId="0" borderId="24" xfId="3" applyFont="1" applyBorder="1" applyAlignment="1">
      <alignment vertical="center"/>
    </xf>
    <xf numFmtId="180" fontId="37" fillId="0" borderId="24" xfId="3" applyNumberFormat="1" applyFont="1" applyBorder="1" applyAlignment="1">
      <alignment vertical="center"/>
    </xf>
    <xf numFmtId="0" fontId="24" fillId="0" borderId="391" xfId="3" applyFont="1" applyBorder="1" applyAlignment="1">
      <alignment horizontal="right" vertical="center"/>
    </xf>
    <xf numFmtId="0" fontId="25" fillId="0" borderId="452" xfId="3" applyFont="1" applyBorder="1" applyAlignment="1">
      <alignment horizontal="right" vertical="center"/>
    </xf>
    <xf numFmtId="0" fontId="25" fillId="0" borderId="391" xfId="3" applyFont="1" applyBorder="1" applyAlignment="1">
      <alignment horizontal="right" vertical="center"/>
    </xf>
    <xf numFmtId="0" fontId="25" fillId="0" borderId="454" xfId="3" applyFont="1" applyBorder="1" applyAlignment="1">
      <alignment horizontal="right" vertical="center"/>
    </xf>
    <xf numFmtId="177" fontId="25" fillId="0" borderId="454" xfId="3" applyNumberFormat="1" applyFont="1" applyBorder="1" applyAlignment="1">
      <alignment horizontal="right" vertical="center"/>
    </xf>
    <xf numFmtId="177" fontId="25" fillId="0" borderId="453" xfId="3" applyNumberFormat="1" applyFont="1" applyBorder="1" applyAlignment="1">
      <alignment horizontal="right" vertical="center"/>
    </xf>
    <xf numFmtId="0" fontId="24" fillId="0" borderId="396" xfId="3" applyFont="1" applyBorder="1" applyAlignment="1">
      <alignment vertical="center"/>
    </xf>
    <xf numFmtId="164" fontId="24" fillId="0" borderId="397" xfId="3" applyNumberFormat="1" applyFont="1" applyBorder="1" applyAlignment="1">
      <alignment vertical="center"/>
    </xf>
    <xf numFmtId="164" fontId="25" fillId="0" borderId="398" xfId="3" applyNumberFormat="1" applyFont="1" applyBorder="1" applyAlignment="1">
      <alignment vertical="center"/>
    </xf>
    <xf numFmtId="164" fontId="25" fillId="0" borderId="455" xfId="3" applyNumberFormat="1" applyFont="1" applyBorder="1" applyAlignment="1">
      <alignment vertical="center"/>
    </xf>
    <xf numFmtId="164" fontId="25" fillId="0" borderId="397" xfId="3" applyNumberFormat="1" applyFont="1" applyBorder="1" applyAlignment="1">
      <alignment vertical="center"/>
    </xf>
    <xf numFmtId="164" fontId="25" fillId="0" borderId="456" xfId="3" applyNumberFormat="1" applyFont="1" applyBorder="1" applyAlignment="1">
      <alignment vertical="center"/>
    </xf>
    <xf numFmtId="164" fontId="25" fillId="0" borderId="457" xfId="3" applyNumberFormat="1" applyFont="1" applyBorder="1" applyAlignment="1">
      <alignment vertical="center"/>
    </xf>
    <xf numFmtId="167" fontId="24" fillId="0" borderId="403" xfId="18" applyNumberFormat="1" applyFont="1" applyBorder="1" applyAlignment="1" applyProtection="1">
      <alignment horizontal="right" vertical="center"/>
      <protection locked="0"/>
    </xf>
    <xf numFmtId="167" fontId="25" fillId="0" borderId="458" xfId="3" applyNumberFormat="1" applyFont="1" applyBorder="1" applyAlignment="1">
      <alignment vertical="center"/>
    </xf>
    <xf numFmtId="167" fontId="25" fillId="0" borderId="459" xfId="3" applyNumberFormat="1" applyFont="1" applyBorder="1" applyAlignment="1">
      <alignment vertical="center"/>
    </xf>
    <xf numFmtId="167" fontId="25" fillId="0" borderId="459" xfId="3" applyNumberFormat="1" applyFont="1" applyBorder="1" applyAlignment="1" applyProtection="1">
      <alignment vertical="center"/>
      <protection locked="0"/>
    </xf>
    <xf numFmtId="167" fontId="25" fillId="0" borderId="460" xfId="3" applyNumberFormat="1" applyFont="1" applyBorder="1" applyAlignment="1" applyProtection="1">
      <alignment vertical="center"/>
      <protection locked="0"/>
    </xf>
    <xf numFmtId="164" fontId="24" fillId="0" borderId="403" xfId="18" applyNumberFormat="1" applyFont="1" applyBorder="1" applyAlignment="1" applyProtection="1">
      <alignment horizontal="right" vertical="center"/>
      <protection locked="0"/>
    </xf>
    <xf numFmtId="164" fontId="25" fillId="0" borderId="259" xfId="3" applyNumberFormat="1" applyFont="1" applyBorder="1" applyAlignment="1">
      <alignment horizontal="right" vertical="center"/>
    </xf>
    <xf numFmtId="164" fontId="25" fillId="0" borderId="458" xfId="3" applyNumberFormat="1" applyFont="1" applyBorder="1" applyAlignment="1">
      <alignment vertical="center"/>
    </xf>
    <xf numFmtId="164" fontId="25" fillId="0" borderId="403" xfId="3" applyNumberFormat="1" applyFont="1" applyBorder="1" applyAlignment="1">
      <alignment vertical="center"/>
    </xf>
    <xf numFmtId="164" fontId="25" fillId="0" borderId="459" xfId="3" applyNumberFormat="1" applyFont="1" applyBorder="1" applyAlignment="1">
      <alignment vertical="center"/>
    </xf>
    <xf numFmtId="164" fontId="25" fillId="0" borderId="459" xfId="3" applyNumberFormat="1" applyFont="1" applyBorder="1" applyAlignment="1" applyProtection="1">
      <alignment vertical="center"/>
      <protection locked="0"/>
    </xf>
    <xf numFmtId="164" fontId="25" fillId="0" borderId="460" xfId="3" applyNumberFormat="1" applyFont="1" applyBorder="1" applyAlignment="1" applyProtection="1">
      <alignment vertical="center"/>
      <protection locked="0"/>
    </xf>
    <xf numFmtId="167" fontId="25" fillId="0" borderId="403" xfId="3" applyNumberFormat="1" applyFont="1" applyBorder="1" applyAlignment="1">
      <alignment horizontal="right" vertical="center"/>
    </xf>
    <xf numFmtId="167" fontId="25" fillId="0" borderId="403" xfId="18" applyNumberFormat="1" applyFont="1" applyBorder="1" applyAlignment="1" applyProtection="1">
      <alignment horizontal="right" vertical="center"/>
      <protection locked="0"/>
    </xf>
    <xf numFmtId="167" fontId="24" fillId="0" borderId="408" xfId="18" applyNumberFormat="1" applyFont="1" applyBorder="1" applyAlignment="1" applyProtection="1">
      <alignment horizontal="right" vertical="center"/>
      <protection locked="0"/>
    </xf>
    <xf numFmtId="167" fontId="25" fillId="0" borderId="461" xfId="3" applyNumberFormat="1" applyFont="1" applyBorder="1" applyAlignment="1">
      <alignment vertical="center"/>
    </xf>
    <xf numFmtId="167" fontId="25" fillId="0" borderId="462" xfId="3" applyNumberFormat="1" applyFont="1" applyBorder="1" applyAlignment="1">
      <alignment vertical="center"/>
    </xf>
    <xf numFmtId="167" fontId="25" fillId="0" borderId="462" xfId="3" applyNumberFormat="1" applyFont="1" applyBorder="1" applyAlignment="1" applyProtection="1">
      <alignment vertical="center"/>
      <protection locked="0"/>
    </xf>
    <xf numFmtId="167" fontId="25" fillId="0" borderId="463" xfId="3" applyNumberFormat="1" applyFont="1" applyBorder="1" applyAlignment="1" applyProtection="1">
      <alignment vertical="center"/>
      <protection locked="0"/>
    </xf>
    <xf numFmtId="176" fontId="37" fillId="0" borderId="24" xfId="3" applyNumberFormat="1" applyFont="1" applyBorder="1" applyAlignment="1">
      <alignment vertical="center"/>
    </xf>
    <xf numFmtId="176" fontId="34" fillId="0" borderId="24" xfId="3" applyNumberFormat="1" applyFont="1" applyBorder="1" applyAlignment="1">
      <alignment vertical="center"/>
    </xf>
    <xf numFmtId="0" fontId="36" fillId="0" borderId="0" xfId="3" quotePrefix="1" applyFont="1" applyAlignment="1">
      <alignment horizontal="left" vertical="top" wrapText="1"/>
    </xf>
    <xf numFmtId="0" fontId="38" fillId="10" borderId="464" xfId="3" applyFont="1" applyFill="1" applyBorder="1" applyAlignment="1">
      <alignment vertical="center"/>
    </xf>
    <xf numFmtId="0" fontId="38" fillId="0" borderId="464" xfId="3" applyFont="1" applyBorder="1" applyAlignment="1">
      <alignment vertical="center"/>
    </xf>
    <xf numFmtId="168" fontId="18" fillId="0" borderId="465" xfId="3" applyNumberFormat="1" applyFont="1" applyBorder="1" applyAlignment="1">
      <alignment horizontal="right" vertical="center"/>
    </xf>
    <xf numFmtId="168" fontId="17" fillId="0" borderId="466" xfId="3" applyNumberFormat="1" applyFont="1" applyBorder="1" applyAlignment="1">
      <alignment horizontal="right" vertical="center"/>
    </xf>
    <xf numFmtId="168" fontId="17" fillId="0" borderId="467" xfId="3" applyNumberFormat="1" applyFont="1" applyBorder="1" applyAlignment="1">
      <alignment horizontal="right" vertical="center"/>
    </xf>
    <xf numFmtId="168" fontId="17" fillId="0" borderId="465" xfId="3" applyNumberFormat="1" applyFont="1" applyBorder="1" applyAlignment="1">
      <alignment horizontal="right" vertical="center"/>
    </xf>
    <xf numFmtId="168" fontId="17" fillId="0" borderId="468" xfId="3" applyNumberFormat="1" applyFont="1" applyBorder="1" applyAlignment="1">
      <alignment horizontal="right" vertical="center"/>
    </xf>
    <xf numFmtId="168" fontId="17" fillId="0" borderId="470" xfId="3" quotePrefix="1" applyNumberFormat="1" applyFont="1" applyBorder="1" applyAlignment="1">
      <alignment horizontal="right" vertical="center"/>
    </xf>
    <xf numFmtId="0" fontId="15" fillId="0" borderId="464" xfId="3" applyFont="1" applyBorder="1" applyAlignment="1">
      <alignment vertical="center"/>
    </xf>
    <xf numFmtId="168" fontId="18" fillId="0" borderId="470" xfId="3" quotePrefix="1" applyNumberFormat="1" applyFont="1" applyBorder="1" applyAlignment="1">
      <alignment horizontal="right" vertical="center"/>
    </xf>
    <xf numFmtId="0" fontId="18" fillId="0" borderId="471" xfId="3" applyFont="1" applyBorder="1" applyAlignment="1">
      <alignment horizontal="left" vertical="center"/>
    </xf>
    <xf numFmtId="167" fontId="18" fillId="0" borderId="472" xfId="3" applyNumberFormat="1" applyFont="1" applyBorder="1" applyAlignment="1">
      <alignment horizontal="right" vertical="center"/>
    </xf>
    <xf numFmtId="167" fontId="17" fillId="0" borderId="473" xfId="3" applyNumberFormat="1" applyFont="1" applyBorder="1" applyAlignment="1">
      <alignment horizontal="right" vertical="center"/>
    </xf>
    <xf numFmtId="167" fontId="17" fillId="0" borderId="474" xfId="3" applyNumberFormat="1" applyFont="1" applyBorder="1" applyAlignment="1">
      <alignment horizontal="right" vertical="center"/>
    </xf>
    <xf numFmtId="167" fontId="17" fillId="0" borderId="472" xfId="3" applyNumberFormat="1" applyFont="1" applyBorder="1" applyAlignment="1">
      <alignment horizontal="right" vertical="center"/>
    </xf>
    <xf numFmtId="167" fontId="17" fillId="0" borderId="472" xfId="3" quotePrefix="1" applyNumberFormat="1" applyFont="1" applyBorder="1" applyAlignment="1">
      <alignment horizontal="right" vertical="center" wrapText="1"/>
    </xf>
    <xf numFmtId="167" fontId="17" fillId="0" borderId="475" xfId="3" applyNumberFormat="1" applyFont="1" applyBorder="1" applyAlignment="1">
      <alignment horizontal="right" vertical="center"/>
    </xf>
    <xf numFmtId="167" fontId="17" fillId="0" borderId="476" xfId="3" applyNumberFormat="1" applyFont="1" applyBorder="1" applyAlignment="1">
      <alignment horizontal="right" vertical="center"/>
    </xf>
    <xf numFmtId="0" fontId="18" fillId="0" borderId="477" xfId="3" applyFont="1" applyBorder="1" applyAlignment="1">
      <alignment horizontal="left" vertical="center"/>
    </xf>
    <xf numFmtId="167" fontId="18" fillId="0" borderId="478" xfId="3" applyNumberFormat="1" applyFont="1" applyBorder="1" applyAlignment="1">
      <alignment horizontal="right" vertical="center"/>
    </xf>
    <xf numFmtId="167" fontId="17" fillId="0" borderId="479" xfId="3" applyNumberFormat="1" applyFont="1" applyBorder="1" applyAlignment="1">
      <alignment horizontal="right" vertical="center"/>
    </xf>
    <xf numFmtId="167" fontId="17" fillId="0" borderId="480" xfId="3" applyNumberFormat="1" applyFont="1" applyBorder="1" applyAlignment="1">
      <alignment horizontal="right" vertical="center"/>
    </xf>
    <xf numFmtId="167" fontId="17" fillId="0" borderId="478" xfId="3" applyNumberFormat="1" applyFont="1" applyBorder="1" applyAlignment="1">
      <alignment horizontal="right" vertical="center"/>
    </xf>
    <xf numFmtId="167" fontId="17" fillId="0" borderId="481" xfId="3" applyNumberFormat="1" applyFont="1" applyBorder="1" applyAlignment="1">
      <alignment horizontal="right" vertical="center"/>
    </xf>
    <xf numFmtId="167" fontId="17" fillId="0" borderId="482" xfId="3" applyNumberFormat="1" applyFont="1" applyBorder="1" applyAlignment="1">
      <alignment horizontal="right" vertical="center"/>
    </xf>
    <xf numFmtId="164" fontId="18" fillId="0" borderId="478" xfId="3" applyNumberFormat="1" applyFont="1" applyBorder="1" applyAlignment="1">
      <alignment horizontal="right" vertical="center"/>
    </xf>
    <xf numFmtId="164" fontId="17" fillId="0" borderId="479" xfId="3" applyNumberFormat="1" applyFont="1" applyBorder="1" applyAlignment="1">
      <alignment horizontal="right" vertical="center"/>
    </xf>
    <xf numFmtId="164" fontId="17" fillId="0" borderId="480" xfId="3" applyNumberFormat="1" applyFont="1" applyBorder="1" applyAlignment="1">
      <alignment horizontal="right" vertical="center"/>
    </xf>
    <xf numFmtId="164" fontId="17" fillId="0" borderId="478" xfId="3" applyNumberFormat="1" applyFont="1" applyBorder="1" applyAlignment="1">
      <alignment horizontal="right" vertical="center"/>
    </xf>
    <xf numFmtId="164" fontId="17" fillId="0" borderId="481" xfId="3" applyNumberFormat="1" applyFont="1" applyBorder="1" applyAlignment="1">
      <alignment horizontal="right" vertical="center"/>
    </xf>
    <xf numFmtId="164" fontId="17" fillId="0" borderId="482" xfId="3" applyNumberFormat="1" applyFont="1" applyBorder="1" applyAlignment="1">
      <alignment horizontal="right" vertical="center"/>
    </xf>
    <xf numFmtId="0" fontId="17" fillId="0" borderId="477" xfId="3" applyFont="1" applyBorder="1" applyAlignment="1">
      <alignment horizontal="left" vertical="center" indent="1"/>
    </xf>
    <xf numFmtId="0" fontId="17" fillId="0" borderId="477" xfId="3" applyFont="1" applyBorder="1" applyAlignment="1">
      <alignment horizontal="left" vertical="center"/>
    </xf>
    <xf numFmtId="0" fontId="47" fillId="0" borderId="483" xfId="3" applyFont="1" applyBorder="1" applyAlignment="1">
      <alignment vertical="center"/>
    </xf>
    <xf numFmtId="0" fontId="15" fillId="0" borderId="477" xfId="3" applyFont="1" applyBorder="1" applyAlignment="1">
      <alignment vertical="center"/>
    </xf>
    <xf numFmtId="0" fontId="18" fillId="0" borderId="484" xfId="3" applyFont="1" applyBorder="1" applyAlignment="1">
      <alignment vertical="center"/>
    </xf>
    <xf numFmtId="167" fontId="18" fillId="0" borderId="485" xfId="3" applyNumberFormat="1" applyFont="1" applyBorder="1" applyAlignment="1">
      <alignment horizontal="right" vertical="center"/>
    </xf>
    <xf numFmtId="167" fontId="17" fillId="0" borderId="486" xfId="3" applyNumberFormat="1" applyFont="1" applyBorder="1" applyAlignment="1">
      <alignment horizontal="right" vertical="center"/>
    </xf>
    <xf numFmtId="167" fontId="17" fillId="0" borderId="487" xfId="3" applyNumberFormat="1" applyFont="1" applyBorder="1" applyAlignment="1">
      <alignment horizontal="right" vertical="center"/>
    </xf>
    <xf numFmtId="167" fontId="17" fillId="0" borderId="485" xfId="3" applyNumberFormat="1" applyFont="1" applyBorder="1" applyAlignment="1">
      <alignment horizontal="right" vertical="center"/>
    </xf>
    <xf numFmtId="167" fontId="17" fillId="0" borderId="488" xfId="3" applyNumberFormat="1" applyFont="1" applyBorder="1" applyAlignment="1">
      <alignment horizontal="right" vertical="center"/>
    </xf>
    <xf numFmtId="167" fontId="17" fillId="0" borderId="489" xfId="3" applyNumberFormat="1" applyFont="1" applyBorder="1" applyAlignment="1">
      <alignment horizontal="right" vertical="center"/>
    </xf>
    <xf numFmtId="0" fontId="48" fillId="0" borderId="57" xfId="3" applyFont="1" applyBorder="1" applyAlignment="1">
      <alignment horizontal="left" vertical="center"/>
    </xf>
    <xf numFmtId="181" fontId="48" fillId="0" borderId="57" xfId="3" applyNumberFormat="1" applyFont="1" applyBorder="1" applyAlignment="1">
      <alignment horizontal="right" vertical="center"/>
    </xf>
    <xf numFmtId="181" fontId="46" fillId="0" borderId="57" xfId="3" applyNumberFormat="1" applyFont="1" applyBorder="1" applyAlignment="1">
      <alignment horizontal="right" vertical="center"/>
    </xf>
    <xf numFmtId="168" fontId="17" fillId="0" borderId="490" xfId="3" applyNumberFormat="1" applyFont="1" applyBorder="1" applyAlignment="1">
      <alignment horizontal="right" vertical="center"/>
    </xf>
    <xf numFmtId="168" fontId="17" fillId="0" borderId="491" xfId="3" applyNumberFormat="1" applyFont="1" applyBorder="1" applyAlignment="1">
      <alignment horizontal="right" vertical="center"/>
    </xf>
    <xf numFmtId="168" fontId="17" fillId="0" borderId="492" xfId="3" applyNumberFormat="1" applyFont="1" applyBorder="1" applyAlignment="1">
      <alignment horizontal="right" vertical="center"/>
    </xf>
    <xf numFmtId="0" fontId="17" fillId="0" borderId="471" xfId="3" applyFont="1" applyBorder="1" applyAlignment="1">
      <alignment horizontal="left" vertical="center"/>
    </xf>
    <xf numFmtId="168" fontId="18" fillId="0" borderId="472" xfId="3" applyNumberFormat="1" applyFont="1" applyBorder="1" applyAlignment="1">
      <alignment horizontal="right" vertical="center"/>
    </xf>
    <xf numFmtId="168" fontId="17" fillId="0" borderId="494" xfId="3" applyNumberFormat="1" applyFont="1" applyBorder="1" applyAlignment="1">
      <alignment horizontal="right" vertical="center"/>
    </xf>
    <xf numFmtId="168" fontId="17" fillId="0" borderId="495" xfId="3" applyNumberFormat="1" applyFont="1" applyBorder="1" applyAlignment="1">
      <alignment horizontal="right" vertical="center"/>
    </xf>
    <xf numFmtId="168" fontId="17" fillId="0" borderId="472" xfId="3" applyNumberFormat="1" applyFont="1" applyBorder="1" applyAlignment="1">
      <alignment horizontal="right" vertical="center"/>
    </xf>
    <xf numFmtId="168" fontId="17" fillId="0" borderId="496" xfId="3" applyNumberFormat="1" applyFont="1" applyBorder="1" applyAlignment="1">
      <alignment horizontal="right" vertical="center"/>
    </xf>
    <xf numFmtId="168" fontId="17" fillId="0" borderId="476" xfId="3" quotePrefix="1" applyNumberFormat="1" applyFont="1" applyBorder="1" applyAlignment="1">
      <alignment horizontal="right" vertical="center"/>
    </xf>
    <xf numFmtId="167" fontId="17" fillId="0" borderId="497" xfId="3" applyNumberFormat="1" applyFont="1" applyBorder="1" applyAlignment="1">
      <alignment horizontal="right" vertical="center"/>
    </xf>
    <xf numFmtId="167" fontId="17" fillId="0" borderId="498" xfId="3" applyNumberFormat="1" applyFont="1" applyBorder="1" applyAlignment="1">
      <alignment horizontal="right" vertical="center"/>
    </xf>
    <xf numFmtId="167" fontId="17" fillId="0" borderId="499" xfId="3" applyNumberFormat="1" applyFont="1" applyBorder="1" applyAlignment="1">
      <alignment horizontal="right" vertical="center"/>
    </xf>
    <xf numFmtId="164" fontId="17" fillId="0" borderId="497" xfId="3" applyNumberFormat="1" applyFont="1" applyBorder="1" applyAlignment="1">
      <alignment horizontal="right" vertical="center"/>
    </xf>
    <xf numFmtId="164" fontId="17" fillId="0" borderId="498" xfId="3" applyNumberFormat="1" applyFont="1" applyBorder="1" applyAlignment="1">
      <alignment horizontal="right" vertical="center"/>
    </xf>
    <xf numFmtId="164" fontId="17" fillId="0" borderId="499" xfId="3" applyNumberFormat="1" applyFont="1" applyBorder="1" applyAlignment="1">
      <alignment horizontal="right" vertical="center"/>
    </xf>
    <xf numFmtId="164" fontId="24" fillId="0" borderId="478" xfId="3" applyNumberFormat="1" applyFont="1" applyBorder="1"/>
    <xf numFmtId="164" fontId="25" fillId="0" borderId="497" xfId="3" applyNumberFormat="1" applyFont="1" applyBorder="1"/>
    <xf numFmtId="164" fontId="25" fillId="0" borderId="478" xfId="3" applyNumberFormat="1" applyFont="1" applyBorder="1"/>
    <xf numFmtId="164" fontId="25" fillId="0" borderId="499" xfId="3" applyNumberFormat="1" applyFont="1" applyBorder="1"/>
    <xf numFmtId="0" fontId="18" fillId="0" borderId="500" xfId="3" applyFont="1" applyBorder="1" applyAlignment="1">
      <alignment horizontal="left" vertical="center"/>
    </xf>
    <xf numFmtId="164" fontId="18" fillId="0" borderId="501" xfId="3" applyNumberFormat="1" applyFont="1" applyBorder="1" applyAlignment="1">
      <alignment horizontal="right" vertical="center"/>
    </xf>
    <xf numFmtId="164" fontId="17" fillId="0" borderId="502" xfId="3" applyNumberFormat="1" applyFont="1" applyBorder="1" applyAlignment="1">
      <alignment horizontal="right" vertical="center"/>
    </xf>
    <xf numFmtId="164" fontId="17" fillId="0" borderId="503" xfId="3" applyNumberFormat="1" applyFont="1" applyBorder="1" applyAlignment="1">
      <alignment horizontal="right" vertical="center"/>
    </xf>
    <xf numFmtId="164" fontId="17" fillId="0" borderId="501" xfId="3" applyNumberFormat="1" applyFont="1" applyBorder="1" applyAlignment="1">
      <alignment horizontal="right" vertical="center"/>
    </xf>
    <xf numFmtId="164" fontId="17" fillId="0" borderId="504" xfId="3" applyNumberFormat="1" applyFont="1" applyBorder="1" applyAlignment="1">
      <alignment horizontal="right" vertical="center"/>
    </xf>
    <xf numFmtId="164" fontId="17" fillId="0" borderId="489" xfId="3" applyNumberFormat="1" applyFont="1" applyBorder="1" applyAlignment="1">
      <alignment horizontal="right" vertical="center"/>
    </xf>
    <xf numFmtId="164" fontId="17" fillId="0" borderId="470" xfId="3" quotePrefix="1" applyNumberFormat="1" applyFont="1" applyBorder="1" applyAlignment="1">
      <alignment horizontal="right" vertical="center"/>
    </xf>
    <xf numFmtId="164" fontId="17" fillId="0" borderId="465" xfId="3" applyNumberFormat="1" applyFont="1" applyBorder="1" applyAlignment="1">
      <alignment horizontal="right" vertical="center"/>
    </xf>
    <xf numFmtId="164" fontId="17" fillId="0" borderId="476" xfId="3" quotePrefix="1" applyNumberFormat="1" applyFont="1" applyBorder="1" applyAlignment="1">
      <alignment horizontal="right" vertical="center"/>
    </xf>
    <xf numFmtId="164" fontId="17" fillId="0" borderId="472" xfId="3" applyNumberFormat="1" applyFont="1" applyBorder="1" applyAlignment="1">
      <alignment horizontal="right" vertical="center"/>
    </xf>
    <xf numFmtId="167" fontId="17" fillId="0" borderId="498" xfId="3" applyNumberFormat="1" applyFont="1" applyBorder="1" applyAlignment="1">
      <alignment horizontal="left" vertical="center" indent="1"/>
    </xf>
    <xf numFmtId="167" fontId="17" fillId="0" borderId="478" xfId="3" applyNumberFormat="1" applyFont="1" applyBorder="1" applyAlignment="1">
      <alignment horizontal="left" vertical="center" indent="1"/>
    </xf>
    <xf numFmtId="167" fontId="17" fillId="0" borderId="499" xfId="3" applyNumberFormat="1" applyFont="1" applyBorder="1" applyAlignment="1">
      <alignment horizontal="left" vertical="center" indent="1"/>
    </xf>
    <xf numFmtId="167" fontId="17" fillId="0" borderId="482" xfId="3" applyNumberFormat="1" applyFont="1" applyBorder="1" applyAlignment="1">
      <alignment horizontal="left" vertical="center" indent="1"/>
    </xf>
    <xf numFmtId="164" fontId="18" fillId="0" borderId="478" xfId="3" applyNumberFormat="1" applyFont="1" applyBorder="1" applyAlignment="1">
      <alignment vertical="center"/>
    </xf>
    <xf numFmtId="164" fontId="17" fillId="0" borderId="497" xfId="3" applyNumberFormat="1" applyFont="1" applyBorder="1" applyAlignment="1">
      <alignment vertical="center"/>
    </xf>
    <xf numFmtId="164" fontId="17" fillId="0" borderId="498" xfId="3" applyNumberFormat="1" applyFont="1" applyBorder="1" applyAlignment="1">
      <alignment vertical="center"/>
    </xf>
    <xf numFmtId="164" fontId="17" fillId="0" borderId="478" xfId="3" applyNumberFormat="1" applyFont="1" applyBorder="1" applyAlignment="1">
      <alignment vertical="center"/>
    </xf>
    <xf numFmtId="164" fontId="17" fillId="0" borderId="499" xfId="3" applyNumberFormat="1" applyFont="1" applyBorder="1" applyAlignment="1">
      <alignment vertical="center"/>
    </xf>
    <xf numFmtId="164" fontId="17" fillId="0" borderId="482" xfId="3" quotePrefix="1" applyNumberFormat="1" applyFont="1" applyBorder="1" applyAlignment="1">
      <alignment vertical="center"/>
    </xf>
    <xf numFmtId="164" fontId="17" fillId="0" borderId="478" xfId="3" quotePrefix="1" applyNumberFormat="1" applyFont="1" applyBorder="1" applyAlignment="1">
      <alignment vertical="center"/>
    </xf>
    <xf numFmtId="167" fontId="17" fillId="0" borderId="505" xfId="3" applyNumberFormat="1" applyFont="1" applyBorder="1" applyAlignment="1">
      <alignment horizontal="right" vertical="center"/>
    </xf>
    <xf numFmtId="0" fontId="48" fillId="0" borderId="57" xfId="3" applyFont="1" applyBorder="1" applyAlignment="1">
      <alignment vertical="center"/>
    </xf>
    <xf numFmtId="182" fontId="46" fillId="0" borderId="57" xfId="3" applyNumberFormat="1" applyFont="1" applyBorder="1" applyAlignment="1">
      <alignment horizontal="right" vertical="center"/>
    </xf>
    <xf numFmtId="0" fontId="44" fillId="10" borderId="506" xfId="3" applyFont="1" applyFill="1" applyBorder="1" applyAlignment="1" applyProtection="1">
      <alignment vertical="center"/>
      <protection locked="0"/>
    </xf>
    <xf numFmtId="0" fontId="38" fillId="0" borderId="506" xfId="3" applyFont="1" applyBorder="1" applyAlignment="1" applyProtection="1">
      <alignment vertical="center"/>
      <protection locked="0"/>
    </xf>
    <xf numFmtId="168" fontId="18" fillId="0" borderId="507" xfId="3" applyNumberFormat="1" applyFont="1" applyBorder="1" applyAlignment="1" applyProtection="1">
      <alignment horizontal="right" vertical="center"/>
      <protection locked="0"/>
    </xf>
    <xf numFmtId="168" fontId="17" fillId="0" borderId="508" xfId="3" applyNumberFormat="1" applyFont="1" applyBorder="1" applyAlignment="1" applyProtection="1">
      <alignment horizontal="right" vertical="center"/>
      <protection locked="0"/>
    </xf>
    <xf numFmtId="168" fontId="17" fillId="0" borderId="509" xfId="3" applyNumberFormat="1" applyFont="1" applyBorder="1" applyAlignment="1" applyProtection="1">
      <alignment horizontal="right" vertical="center"/>
      <protection locked="0"/>
    </xf>
    <xf numFmtId="168" fontId="17" fillId="0" borderId="507" xfId="3" applyNumberFormat="1" applyFont="1" applyBorder="1" applyAlignment="1" applyProtection="1">
      <alignment horizontal="right" vertical="center"/>
      <protection locked="0"/>
    </xf>
    <xf numFmtId="168" fontId="17" fillId="0" borderId="510" xfId="3" applyNumberFormat="1" applyFont="1" applyBorder="1" applyAlignment="1" applyProtection="1">
      <alignment horizontal="right" vertical="center"/>
      <protection locked="0"/>
    </xf>
    <xf numFmtId="168" fontId="17" fillId="0" borderId="513" xfId="3" quotePrefix="1" applyNumberFormat="1" applyFont="1" applyBorder="1" applyAlignment="1" applyProtection="1">
      <alignment horizontal="right" vertical="center"/>
      <protection locked="0"/>
    </xf>
    <xf numFmtId="168" fontId="17" fillId="0" borderId="511" xfId="3" applyNumberFormat="1" applyFont="1" applyBorder="1" applyAlignment="1" applyProtection="1">
      <alignment horizontal="right" vertical="center"/>
      <protection locked="0"/>
    </xf>
    <xf numFmtId="168" fontId="17" fillId="0" borderId="512" xfId="3" applyNumberFormat="1" applyFont="1" applyBorder="1" applyAlignment="1" applyProtection="1">
      <alignment horizontal="right" vertical="center"/>
      <protection locked="0"/>
    </xf>
    <xf numFmtId="0" fontId="17" fillId="0" borderId="514" xfId="3" applyFont="1" applyBorder="1" applyAlignment="1" applyProtection="1">
      <alignment horizontal="left" vertical="center"/>
      <protection locked="0"/>
    </xf>
    <xf numFmtId="167" fontId="18" fillId="0" borderId="515" xfId="3" applyNumberFormat="1" applyFont="1" applyBorder="1" applyAlignment="1" applyProtection="1">
      <alignment horizontal="right" vertical="center"/>
      <protection locked="0"/>
    </xf>
    <xf numFmtId="167" fontId="17" fillId="0" borderId="516" xfId="3" applyNumberFormat="1" applyFont="1" applyBorder="1" applyAlignment="1" applyProtection="1">
      <alignment horizontal="right" vertical="center"/>
      <protection locked="0"/>
    </xf>
    <xf numFmtId="167" fontId="17" fillId="0" borderId="517" xfId="3" applyNumberFormat="1" applyFont="1" applyBorder="1" applyAlignment="1">
      <alignment horizontal="right" vertical="center"/>
    </xf>
    <xf numFmtId="167" fontId="17" fillId="0" borderId="515" xfId="3" applyNumberFormat="1" applyFont="1" applyBorder="1" applyAlignment="1">
      <alignment horizontal="right" vertical="center"/>
    </xf>
    <xf numFmtId="167" fontId="17" fillId="0" borderId="518" xfId="3" applyNumberFormat="1" applyFont="1" applyBorder="1" applyAlignment="1">
      <alignment horizontal="right" vertical="center"/>
    </xf>
    <xf numFmtId="167" fontId="17" fillId="0" borderId="519" xfId="3" applyNumberFormat="1" applyFont="1" applyBorder="1" applyAlignment="1">
      <alignment horizontal="right" vertical="center"/>
    </xf>
    <xf numFmtId="167" fontId="17" fillId="0" borderId="520" xfId="3" applyNumberFormat="1" applyFont="1" applyBorder="1" applyAlignment="1" applyProtection="1">
      <alignment vertical="center"/>
      <protection locked="0"/>
    </xf>
    <xf numFmtId="167" fontId="17" fillId="0" borderId="521" xfId="3" applyNumberFormat="1" applyFont="1" applyBorder="1" applyAlignment="1" applyProtection="1">
      <alignment vertical="center"/>
      <protection locked="0"/>
    </xf>
    <xf numFmtId="167" fontId="17" fillId="0" borderId="515" xfId="3" applyNumberFormat="1" applyFont="1" applyBorder="1" applyAlignment="1">
      <alignment vertical="center"/>
    </xf>
    <xf numFmtId="0" fontId="17" fillId="0" borderId="522" xfId="3" applyFont="1" applyBorder="1" applyAlignment="1" applyProtection="1">
      <alignment horizontal="left" vertical="center"/>
      <protection locked="0"/>
    </xf>
    <xf numFmtId="164" fontId="18" fillId="0" borderId="523" xfId="3" applyNumberFormat="1" applyFont="1" applyBorder="1" applyAlignment="1" applyProtection="1">
      <alignment horizontal="right" vertical="center"/>
      <protection locked="0"/>
    </xf>
    <xf numFmtId="164" fontId="17" fillId="0" borderId="524" xfId="3" applyNumberFormat="1" applyFont="1" applyBorder="1" applyAlignment="1" applyProtection="1">
      <alignment horizontal="right" vertical="center"/>
      <protection locked="0"/>
    </xf>
    <xf numFmtId="164" fontId="17" fillId="0" borderId="525" xfId="3" applyNumberFormat="1" applyFont="1" applyBorder="1" applyAlignment="1">
      <alignment horizontal="right" vertical="center"/>
    </xf>
    <xf numFmtId="164" fontId="17" fillId="0" borderId="523" xfId="3" applyNumberFormat="1" applyFont="1" applyBorder="1" applyAlignment="1">
      <alignment horizontal="right" vertical="center"/>
    </xf>
    <xf numFmtId="164" fontId="17" fillId="0" borderId="526" xfId="3" applyNumberFormat="1" applyFont="1" applyBorder="1" applyAlignment="1">
      <alignment horizontal="right" vertical="center"/>
    </xf>
    <xf numFmtId="164" fontId="17" fillId="0" borderId="527" xfId="3" applyNumberFormat="1" applyFont="1" applyBorder="1" applyAlignment="1">
      <alignment horizontal="right" vertical="center"/>
    </xf>
    <xf numFmtId="164" fontId="17" fillId="0" borderId="528" xfId="3" applyNumberFormat="1" applyFont="1" applyBorder="1" applyAlignment="1" applyProtection="1">
      <alignment vertical="center"/>
      <protection locked="0"/>
    </xf>
    <xf numFmtId="164" fontId="17" fillId="0" borderId="529" xfId="3" applyNumberFormat="1" applyFont="1" applyBorder="1" applyAlignment="1" applyProtection="1">
      <alignment vertical="center"/>
      <protection locked="0"/>
    </xf>
    <xf numFmtId="164" fontId="17" fillId="0" borderId="523" xfId="3" applyNumberFormat="1" applyFont="1" applyBorder="1" applyAlignment="1">
      <alignment vertical="center"/>
    </xf>
    <xf numFmtId="0" fontId="45" fillId="0" borderId="524" xfId="3" applyFont="1" applyBorder="1" applyProtection="1">
      <protection locked="0"/>
    </xf>
    <xf numFmtId="0" fontId="17" fillId="0" borderId="522" xfId="3" quotePrefix="1" applyFont="1" applyBorder="1" applyAlignment="1" applyProtection="1">
      <alignment horizontal="left" vertical="center" indent="1"/>
      <protection locked="0"/>
    </xf>
    <xf numFmtId="167" fontId="18" fillId="0" borderId="523" xfId="3" applyNumberFormat="1" applyFont="1" applyBorder="1" applyAlignment="1" applyProtection="1">
      <alignment horizontal="right" vertical="center"/>
      <protection locked="0"/>
    </xf>
    <xf numFmtId="167" fontId="17" fillId="0" borderId="524" xfId="3" applyNumberFormat="1" applyFont="1" applyBorder="1" applyAlignment="1" applyProtection="1">
      <alignment horizontal="right" vertical="center"/>
      <protection locked="0"/>
    </xf>
    <xf numFmtId="167" fontId="17" fillId="0" borderId="525" xfId="3" applyNumberFormat="1" applyFont="1" applyBorder="1" applyAlignment="1">
      <alignment horizontal="right" vertical="center"/>
    </xf>
    <xf numFmtId="167" fontId="17" fillId="0" borderId="523" xfId="3" applyNumberFormat="1" applyFont="1" applyBorder="1" applyAlignment="1">
      <alignment horizontal="right" vertical="center"/>
    </xf>
    <xf numFmtId="167" fontId="17" fillId="0" borderId="526" xfId="3" applyNumberFormat="1" applyFont="1" applyBorder="1" applyAlignment="1">
      <alignment horizontal="right" vertical="center"/>
    </xf>
    <xf numFmtId="167" fontId="17" fillId="0" borderId="527" xfId="3" applyNumberFormat="1" applyFont="1" applyBorder="1" applyAlignment="1">
      <alignment horizontal="right" vertical="center"/>
    </xf>
    <xf numFmtId="167" fontId="17" fillId="0" borderId="528" xfId="3" applyNumberFormat="1" applyFont="1" applyBorder="1" applyAlignment="1" applyProtection="1">
      <alignment vertical="center"/>
      <protection locked="0"/>
    </xf>
    <xf numFmtId="167" fontId="17" fillId="0" borderId="529" xfId="3" applyNumberFormat="1" applyFont="1" applyBorder="1" applyAlignment="1" applyProtection="1">
      <alignment vertical="center"/>
      <protection locked="0"/>
    </xf>
    <xf numFmtId="167" fontId="17" fillId="0" borderId="523" xfId="3" applyNumberFormat="1" applyFont="1" applyBorder="1" applyAlignment="1">
      <alignment vertical="center"/>
    </xf>
    <xf numFmtId="0" fontId="17" fillId="0" borderId="522" xfId="3" applyFont="1" applyBorder="1" applyAlignment="1" applyProtection="1">
      <alignment horizontal="left" vertical="center" indent="1"/>
      <protection locked="0"/>
    </xf>
    <xf numFmtId="0" fontId="18" fillId="0" borderId="522" xfId="3" applyFont="1" applyBorder="1" applyAlignment="1" applyProtection="1">
      <alignment horizontal="left" vertical="center"/>
      <protection locked="0"/>
    </xf>
    <xf numFmtId="0" fontId="17" fillId="0" borderId="530" xfId="3" applyFont="1" applyBorder="1" applyAlignment="1" applyProtection="1">
      <alignment horizontal="left" vertical="center"/>
      <protection locked="0"/>
    </xf>
    <xf numFmtId="164" fontId="18" fillId="0" borderId="531" xfId="3" applyNumberFormat="1" applyFont="1" applyBorder="1" applyAlignment="1" applyProtection="1">
      <alignment horizontal="right" vertical="center"/>
      <protection locked="0"/>
    </xf>
    <xf numFmtId="164" fontId="17" fillId="0" borderId="532" xfId="3" applyNumberFormat="1" applyFont="1" applyBorder="1" applyAlignment="1" applyProtection="1">
      <alignment horizontal="right" vertical="center"/>
      <protection locked="0"/>
    </xf>
    <xf numFmtId="164" fontId="17" fillId="0" borderId="533" xfId="3" applyNumberFormat="1" applyFont="1" applyBorder="1" applyAlignment="1">
      <alignment horizontal="right" vertical="center"/>
    </xf>
    <xf numFmtId="164" fontId="17" fillId="0" borderId="531" xfId="3" applyNumberFormat="1" applyFont="1" applyBorder="1" applyAlignment="1">
      <alignment horizontal="right" vertical="center"/>
    </xf>
    <xf numFmtId="164" fontId="17" fillId="0" borderId="534" xfId="3" applyNumberFormat="1" applyFont="1" applyBorder="1" applyAlignment="1">
      <alignment horizontal="right" vertical="center"/>
    </xf>
    <xf numFmtId="164" fontId="17" fillId="0" borderId="535" xfId="3" applyNumberFormat="1" applyFont="1" applyBorder="1" applyAlignment="1">
      <alignment horizontal="right" vertical="center"/>
    </xf>
    <xf numFmtId="164" fontId="17" fillId="0" borderId="536" xfId="3" applyNumberFormat="1" applyFont="1" applyBorder="1" applyAlignment="1" applyProtection="1">
      <alignment vertical="center"/>
      <protection locked="0"/>
    </xf>
    <xf numFmtId="164" fontId="17" fillId="0" borderId="537" xfId="3" applyNumberFormat="1" applyFont="1" applyBorder="1" applyAlignment="1" applyProtection="1">
      <alignment vertical="center"/>
      <protection locked="0"/>
    </xf>
    <xf numFmtId="164" fontId="17" fillId="0" borderId="531" xfId="3" applyNumberFormat="1" applyFont="1" applyBorder="1" applyAlignment="1">
      <alignment vertical="center"/>
    </xf>
    <xf numFmtId="0" fontId="18" fillId="0" borderId="506" xfId="3" applyFont="1" applyBorder="1" applyAlignment="1" applyProtection="1">
      <alignment horizontal="left" vertical="center"/>
      <protection locked="0"/>
    </xf>
    <xf numFmtId="167" fontId="18" fillId="0" borderId="507" xfId="3" applyNumberFormat="1" applyFont="1" applyBorder="1" applyAlignment="1" applyProtection="1">
      <alignment horizontal="right" vertical="center"/>
      <protection locked="0"/>
    </xf>
    <xf numFmtId="167" fontId="17" fillId="0" borderId="508" xfId="3" applyNumberFormat="1" applyFont="1" applyBorder="1" applyAlignment="1" applyProtection="1">
      <alignment horizontal="right" vertical="center"/>
      <protection locked="0"/>
    </xf>
    <xf numFmtId="167" fontId="17" fillId="0" borderId="509" xfId="3" applyNumberFormat="1" applyFont="1" applyBorder="1" applyAlignment="1">
      <alignment horizontal="right" vertical="center"/>
    </xf>
    <xf numFmtId="167" fontId="17" fillId="0" borderId="507" xfId="3" applyNumberFormat="1" applyFont="1" applyBorder="1" applyAlignment="1">
      <alignment horizontal="right" vertical="center"/>
    </xf>
    <xf numFmtId="167" fontId="17" fillId="0" borderId="510" xfId="3" applyNumberFormat="1" applyFont="1" applyBorder="1" applyAlignment="1">
      <alignment horizontal="right" vertical="center"/>
    </xf>
    <xf numFmtId="167" fontId="17" fillId="0" borderId="513" xfId="3" applyNumberFormat="1" applyFont="1" applyBorder="1" applyAlignment="1">
      <alignment horizontal="right" vertical="center"/>
    </xf>
    <xf numFmtId="167" fontId="17" fillId="0" borderId="511" xfId="3" applyNumberFormat="1" applyFont="1" applyBorder="1" applyAlignment="1" applyProtection="1">
      <alignment vertical="center"/>
      <protection locked="0"/>
    </xf>
    <xf numFmtId="167" fontId="17" fillId="0" borderId="512" xfId="3" applyNumberFormat="1" applyFont="1" applyBorder="1" applyAlignment="1" applyProtection="1">
      <alignment vertical="center"/>
      <protection locked="0"/>
    </xf>
    <xf numFmtId="167" fontId="17" fillId="0" borderId="507" xfId="3" applyNumberFormat="1" applyFont="1" applyBorder="1" applyAlignment="1">
      <alignment vertical="center"/>
    </xf>
    <xf numFmtId="0" fontId="15" fillId="0" borderId="514" xfId="3" applyFont="1" applyBorder="1" applyAlignment="1" applyProtection="1">
      <alignment vertical="center"/>
      <protection locked="0"/>
    </xf>
    <xf numFmtId="164" fontId="15" fillId="0" borderId="515" xfId="3" applyNumberFormat="1" applyFont="1" applyBorder="1" applyAlignment="1" applyProtection="1">
      <alignment vertical="center"/>
      <protection locked="0"/>
    </xf>
    <xf numFmtId="164" fontId="44" fillId="0" borderId="516" xfId="3" applyNumberFormat="1" applyFont="1" applyBorder="1" applyAlignment="1" applyProtection="1">
      <alignment vertical="center"/>
      <protection locked="0"/>
    </xf>
    <xf numFmtId="164" fontId="44" fillId="0" borderId="517" xfId="3" applyNumberFormat="1" applyFont="1" applyBorder="1" applyAlignment="1">
      <alignment vertical="center"/>
    </xf>
    <xf numFmtId="164" fontId="44" fillId="0" borderId="515" xfId="3" applyNumberFormat="1" applyFont="1" applyBorder="1" applyAlignment="1">
      <alignment vertical="center"/>
    </xf>
    <xf numFmtId="164" fontId="44" fillId="0" borderId="518" xfId="3" applyNumberFormat="1" applyFont="1" applyBorder="1" applyAlignment="1">
      <alignment vertical="center"/>
    </xf>
    <xf numFmtId="164" fontId="44" fillId="0" borderId="519" xfId="3" applyNumberFormat="1" applyFont="1" applyBorder="1" applyAlignment="1">
      <alignment vertical="center"/>
    </xf>
    <xf numFmtId="164" fontId="44" fillId="0" borderId="520" xfId="3" applyNumberFormat="1" applyFont="1" applyBorder="1" applyAlignment="1" applyProtection="1">
      <alignment vertical="center"/>
      <protection locked="0"/>
    </xf>
    <xf numFmtId="164" fontId="44" fillId="0" borderId="521" xfId="3" applyNumberFormat="1" applyFont="1" applyBorder="1" applyAlignment="1" applyProtection="1">
      <alignment vertical="center"/>
      <protection locked="0"/>
    </xf>
    <xf numFmtId="164" fontId="49" fillId="0" borderId="523" xfId="3" applyNumberFormat="1" applyFont="1" applyBorder="1" applyAlignment="1" applyProtection="1">
      <alignment horizontal="right" vertical="center"/>
      <protection locked="0"/>
    </xf>
    <xf numFmtId="164" fontId="39" fillId="0" borderId="524" xfId="3" applyNumberFormat="1" applyFont="1" applyBorder="1" applyAlignment="1" applyProtection="1">
      <alignment horizontal="right" vertical="center"/>
      <protection locked="0"/>
    </xf>
    <xf numFmtId="164" fontId="39" fillId="0" borderId="525" xfId="3" applyNumberFormat="1" applyFont="1" applyBorder="1" applyAlignment="1">
      <alignment horizontal="right" vertical="center"/>
    </xf>
    <xf numFmtId="164" fontId="39" fillId="0" borderId="523" xfId="3" applyNumberFormat="1" applyFont="1" applyBorder="1" applyAlignment="1">
      <alignment horizontal="right" vertical="center"/>
    </xf>
    <xf numFmtId="164" fontId="39" fillId="0" borderId="526" xfId="3" applyNumberFormat="1" applyFont="1" applyBorder="1" applyAlignment="1">
      <alignment horizontal="right" vertical="center"/>
    </xf>
    <xf numFmtId="164" fontId="39" fillId="0" borderId="527" xfId="3" applyNumberFormat="1" applyFont="1" applyBorder="1" applyAlignment="1">
      <alignment horizontal="right" vertical="center"/>
    </xf>
    <xf numFmtId="0" fontId="25" fillId="0" borderId="522" xfId="3" applyFont="1" applyBorder="1" applyAlignment="1" applyProtection="1">
      <alignment vertical="center"/>
      <protection locked="0"/>
    </xf>
    <xf numFmtId="164" fontId="15" fillId="0" borderId="523" xfId="3" applyNumberFormat="1" applyFont="1" applyBorder="1" applyAlignment="1" applyProtection="1">
      <alignment vertical="center"/>
      <protection locked="0"/>
    </xf>
    <xf numFmtId="164" fontId="44" fillId="0" borderId="524" xfId="3" applyNumberFormat="1" applyFont="1" applyBorder="1" applyAlignment="1" applyProtection="1">
      <alignment vertical="center"/>
      <protection locked="0"/>
    </xf>
    <xf numFmtId="164" fontId="44" fillId="0" borderId="525" xfId="3" applyNumberFormat="1" applyFont="1" applyBorder="1" applyAlignment="1">
      <alignment vertical="center"/>
    </xf>
    <xf numFmtId="164" fontId="44" fillId="0" borderId="523" xfId="3" applyNumberFormat="1" applyFont="1" applyBorder="1" applyAlignment="1">
      <alignment vertical="center"/>
    </xf>
    <xf numFmtId="164" fontId="44" fillId="0" borderId="526" xfId="3" applyNumberFormat="1" applyFont="1" applyBorder="1" applyAlignment="1">
      <alignment vertical="center"/>
    </xf>
    <xf numFmtId="164" fontId="44" fillId="0" borderId="527" xfId="3" applyNumberFormat="1" applyFont="1" applyBorder="1" applyAlignment="1">
      <alignment vertical="center"/>
    </xf>
    <xf numFmtId="164" fontId="44" fillId="0" borderId="528" xfId="3" applyNumberFormat="1" applyFont="1" applyBorder="1" applyAlignment="1" applyProtection="1">
      <alignment vertical="center"/>
      <protection locked="0"/>
    </xf>
    <xf numFmtId="164" fontId="44" fillId="0" borderId="529" xfId="3" applyNumberFormat="1" applyFont="1" applyBorder="1" applyAlignment="1" applyProtection="1">
      <alignment vertical="center"/>
      <protection locked="0"/>
    </xf>
    <xf numFmtId="0" fontId="25" fillId="0" borderId="522" xfId="3" quotePrefix="1" applyFont="1" applyBorder="1" applyAlignment="1" applyProtection="1">
      <alignment horizontal="left" vertical="center" indent="1"/>
      <protection locked="0"/>
    </xf>
    <xf numFmtId="0" fontId="17" fillId="0" borderId="522" xfId="3" applyFont="1" applyBorder="1" applyAlignment="1" applyProtection="1">
      <alignment horizontal="left" vertical="center" indent="2"/>
      <protection locked="0"/>
    </xf>
    <xf numFmtId="167" fontId="25" fillId="0" borderId="529" xfId="3" applyNumberFormat="1" applyFont="1" applyBorder="1" applyAlignment="1" applyProtection="1">
      <alignment vertical="center"/>
      <protection locked="0"/>
    </xf>
    <xf numFmtId="0" fontId="17" fillId="0" borderId="522" xfId="3" applyFont="1" applyBorder="1" applyProtection="1">
      <protection locked="0"/>
    </xf>
    <xf numFmtId="164" fontId="18" fillId="0" borderId="523" xfId="3" applyNumberFormat="1" applyFont="1" applyBorder="1" applyAlignment="1" applyProtection="1">
      <alignment horizontal="right"/>
      <protection locked="0"/>
    </xf>
    <xf numFmtId="164" fontId="17" fillId="0" borderId="524" xfId="3" applyNumberFormat="1" applyFont="1" applyBorder="1" applyAlignment="1" applyProtection="1">
      <alignment horizontal="right"/>
      <protection locked="0"/>
    </xf>
    <xf numFmtId="164" fontId="17" fillId="0" borderId="525" xfId="3" applyNumberFormat="1" applyFont="1" applyBorder="1" applyAlignment="1">
      <alignment horizontal="right"/>
    </xf>
    <xf numFmtId="164" fontId="17" fillId="0" borderId="523" xfId="3" applyNumberFormat="1" applyFont="1" applyBorder="1" applyAlignment="1">
      <alignment horizontal="right"/>
    </xf>
    <xf numFmtId="164" fontId="17" fillId="0" borderId="526" xfId="3" applyNumberFormat="1" applyFont="1" applyBorder="1" applyAlignment="1">
      <alignment horizontal="right"/>
    </xf>
    <xf numFmtId="164" fontId="17" fillId="0" borderId="527" xfId="3" applyNumberFormat="1" applyFont="1" applyBorder="1" applyAlignment="1">
      <alignment horizontal="right"/>
    </xf>
    <xf numFmtId="164" fontId="17" fillId="0" borderId="528" xfId="3" applyNumberFormat="1" applyFont="1" applyBorder="1" applyProtection="1">
      <protection locked="0"/>
    </xf>
    <xf numFmtId="164" fontId="17" fillId="0" borderId="529" xfId="3" applyNumberFormat="1" applyFont="1" applyBorder="1" applyProtection="1">
      <protection locked="0"/>
    </xf>
    <xf numFmtId="164" fontId="17" fillId="0" borderId="523" xfId="3" applyNumberFormat="1" applyFont="1" applyBorder="1"/>
    <xf numFmtId="0" fontId="18" fillId="0" borderId="530" xfId="3" applyFont="1" applyBorder="1" applyAlignment="1" applyProtection="1">
      <alignment vertical="center"/>
      <protection locked="0"/>
    </xf>
    <xf numFmtId="167" fontId="18" fillId="0" borderId="531" xfId="3" applyNumberFormat="1" applyFont="1" applyBorder="1" applyAlignment="1" applyProtection="1">
      <alignment horizontal="right" vertical="center"/>
      <protection locked="0"/>
    </xf>
    <xf numFmtId="167" fontId="17" fillId="0" borderId="532" xfId="3" applyNumberFormat="1" applyFont="1" applyBorder="1" applyAlignment="1" applyProtection="1">
      <alignment horizontal="right" vertical="center"/>
      <protection locked="0"/>
    </xf>
    <xf numFmtId="167" fontId="17" fillId="0" borderId="533" xfId="3" applyNumberFormat="1" applyFont="1" applyBorder="1" applyAlignment="1">
      <alignment horizontal="right" vertical="center"/>
    </xf>
    <xf numFmtId="167" fontId="17" fillId="0" borderId="531" xfId="3" applyNumberFormat="1" applyFont="1" applyBorder="1" applyAlignment="1">
      <alignment horizontal="right" vertical="center"/>
    </xf>
    <xf numFmtId="167" fontId="17" fillId="0" borderId="534" xfId="3" applyNumberFormat="1" applyFont="1" applyBorder="1" applyAlignment="1">
      <alignment horizontal="right" vertical="center"/>
    </xf>
    <xf numFmtId="167" fontId="17" fillId="0" borderId="535" xfId="3" applyNumberFormat="1" applyFont="1" applyBorder="1" applyAlignment="1">
      <alignment horizontal="right" vertical="center"/>
    </xf>
    <xf numFmtId="167" fontId="17" fillId="0" borderId="536" xfId="3" applyNumberFormat="1" applyFont="1" applyBorder="1" applyAlignment="1" applyProtection="1">
      <alignment vertical="center"/>
      <protection locked="0"/>
    </xf>
    <xf numFmtId="167" fontId="17" fillId="0" borderId="537" xfId="3" applyNumberFormat="1" applyFont="1" applyBorder="1" applyAlignment="1" applyProtection="1">
      <alignment vertical="center"/>
      <protection locked="0"/>
    </xf>
    <xf numFmtId="167" fontId="17" fillId="0" borderId="531" xfId="3" applyNumberFormat="1" applyFont="1" applyBorder="1" applyAlignment="1">
      <alignment vertical="center"/>
    </xf>
    <xf numFmtId="0" fontId="50" fillId="0" borderId="24" xfId="3" applyFont="1" applyBorder="1" applyAlignment="1" applyProtection="1">
      <alignment vertical="center"/>
      <protection locked="0"/>
    </xf>
    <xf numFmtId="164" fontId="41" fillId="0" borderId="24" xfId="3" applyNumberFormat="1" applyFont="1" applyBorder="1" applyAlignment="1" applyProtection="1">
      <alignment horizontal="right" vertical="center"/>
      <protection locked="0"/>
    </xf>
    <xf numFmtId="164" fontId="41" fillId="0" borderId="24" xfId="3" applyNumberFormat="1" applyFont="1" applyBorder="1" applyAlignment="1" applyProtection="1">
      <alignment vertical="center"/>
      <protection locked="0"/>
    </xf>
    <xf numFmtId="0" fontId="46" fillId="0" borderId="0" xfId="3" quotePrefix="1" applyFont="1" applyAlignment="1" applyProtection="1">
      <alignment vertical="center"/>
      <protection locked="0"/>
    </xf>
    <xf numFmtId="164" fontId="41" fillId="0" borderId="0" xfId="3" applyNumberFormat="1" applyFont="1" applyAlignment="1" applyProtection="1">
      <alignment horizontal="right" vertical="center"/>
      <protection locked="0"/>
    </xf>
    <xf numFmtId="164" fontId="41" fillId="0" borderId="0" xfId="3" applyNumberFormat="1" applyFont="1" applyAlignment="1" applyProtection="1">
      <alignment vertical="center"/>
      <protection locked="0"/>
    </xf>
    <xf numFmtId="0" fontId="38" fillId="11" borderId="538" xfId="3" applyFont="1" applyFill="1" applyBorder="1" applyAlignment="1">
      <alignment vertical="center"/>
    </xf>
    <xf numFmtId="0" fontId="38" fillId="0" borderId="538" xfId="3" applyFont="1" applyBorder="1" applyAlignment="1">
      <alignment vertical="center"/>
    </xf>
    <xf numFmtId="168" fontId="53" fillId="0" borderId="539" xfId="3" applyNumberFormat="1" applyFont="1" applyBorder="1" applyAlignment="1">
      <alignment horizontal="right" vertical="center"/>
    </xf>
    <xf numFmtId="168" fontId="4" fillId="0" borderId="540" xfId="3" applyNumberFormat="1" applyFont="1" applyBorder="1" applyAlignment="1">
      <alignment horizontal="right" vertical="center"/>
    </xf>
    <xf numFmtId="168" fontId="4" fillId="0" borderId="541" xfId="3" applyNumberFormat="1" applyFont="1" applyBorder="1" applyAlignment="1">
      <alignment horizontal="right" vertical="center"/>
    </xf>
    <xf numFmtId="168" fontId="4" fillId="0" borderId="539" xfId="3" applyNumberFormat="1" applyFont="1" applyBorder="1" applyAlignment="1">
      <alignment horizontal="right" vertical="center"/>
    </xf>
    <xf numFmtId="168" fontId="4" fillId="0" borderId="542" xfId="3" applyNumberFormat="1" applyFont="1" applyBorder="1" applyAlignment="1">
      <alignment horizontal="right" vertical="center"/>
    </xf>
    <xf numFmtId="168" fontId="4" fillId="0" borderId="544" xfId="4" applyNumberFormat="1" applyFont="1" applyBorder="1" applyAlignment="1">
      <alignment horizontal="right" vertical="center"/>
    </xf>
    <xf numFmtId="168" fontId="4" fillId="0" borderId="539" xfId="4" applyNumberFormat="1" applyFont="1" applyBorder="1" applyAlignment="1">
      <alignment horizontal="right" vertical="center"/>
    </xf>
    <xf numFmtId="168" fontId="4" fillId="0" borderId="543" xfId="4" applyNumberFormat="1" applyFont="1" applyBorder="1" applyAlignment="1">
      <alignment horizontal="right" vertical="center"/>
    </xf>
    <xf numFmtId="168" fontId="4" fillId="0" borderId="540" xfId="4" applyNumberFormat="1" applyFont="1" applyBorder="1" applyAlignment="1">
      <alignment horizontal="right" vertical="center"/>
    </xf>
    <xf numFmtId="0" fontId="53" fillId="0" borderId="398" xfId="3" applyFont="1" applyBorder="1" applyAlignment="1">
      <alignment vertical="center"/>
    </xf>
    <xf numFmtId="164" fontId="53" fillId="0" borderId="434" xfId="3" applyNumberFormat="1" applyFont="1" applyBorder="1" applyAlignment="1">
      <alignment vertical="center"/>
    </xf>
    <xf numFmtId="164" fontId="4" fillId="0" borderId="398" xfId="3" applyNumberFormat="1" applyFont="1" applyBorder="1" applyAlignment="1">
      <alignment vertical="center"/>
    </xf>
    <xf numFmtId="164" fontId="4" fillId="0" borderId="435" xfId="3" applyNumberFormat="1" applyFont="1" applyBorder="1" applyAlignment="1">
      <alignment vertical="center"/>
    </xf>
    <xf numFmtId="164" fontId="4" fillId="0" borderId="434" xfId="3" applyNumberFormat="1" applyFont="1" applyBorder="1" applyAlignment="1">
      <alignment vertical="center"/>
    </xf>
    <xf numFmtId="164" fontId="53" fillId="0" borderId="398" xfId="3" applyNumberFormat="1" applyFont="1" applyBorder="1" applyAlignment="1">
      <alignment vertical="center"/>
    </xf>
    <xf numFmtId="164" fontId="53" fillId="0" borderId="435" xfId="4" applyNumberFormat="1" applyFont="1" applyBorder="1" applyAlignment="1">
      <alignment vertical="center"/>
    </xf>
    <xf numFmtId="164" fontId="53" fillId="0" borderId="434" xfId="4" applyNumberFormat="1" applyFont="1" applyBorder="1" applyAlignment="1">
      <alignment vertical="center"/>
    </xf>
    <xf numFmtId="164" fontId="53" fillId="0" borderId="398" xfId="4" applyNumberFormat="1" applyFont="1" applyBorder="1" applyAlignment="1">
      <alignment vertical="center"/>
    </xf>
    <xf numFmtId="0" fontId="4" fillId="0" borderId="545" xfId="3" applyFont="1" applyBorder="1" applyAlignment="1">
      <alignment horizontal="left" vertical="center" indent="1"/>
    </xf>
    <xf numFmtId="167" fontId="53" fillId="0" borderId="546" xfId="3" applyNumberFormat="1" applyFont="1" applyBorder="1" applyAlignment="1">
      <alignment vertical="center"/>
    </xf>
    <xf numFmtId="167" fontId="4" fillId="0" borderId="547" xfId="3" applyNumberFormat="1" applyFont="1" applyBorder="1" applyAlignment="1">
      <alignment vertical="center"/>
    </xf>
    <xf numFmtId="167" fontId="4" fillId="0" borderId="548" xfId="3" applyNumberFormat="1" applyFont="1" applyBorder="1" applyAlignment="1">
      <alignment vertical="center"/>
    </xf>
    <xf numFmtId="167" fontId="4" fillId="0" borderId="546" xfId="3" applyNumberFormat="1" applyFont="1" applyBorder="1" applyAlignment="1">
      <alignment vertical="center"/>
    </xf>
    <xf numFmtId="167" fontId="4" fillId="0" borderId="549" xfId="3" applyNumberFormat="1" applyFont="1" applyBorder="1" applyAlignment="1">
      <alignment vertical="center"/>
    </xf>
    <xf numFmtId="167" fontId="4" fillId="0" borderId="550" xfId="4" applyNumberFormat="1" applyFont="1" applyBorder="1" applyAlignment="1">
      <alignment vertical="center"/>
    </xf>
    <xf numFmtId="167" fontId="4" fillId="0" borderId="546" xfId="4" applyNumberFormat="1" applyFont="1" applyBorder="1" applyAlignment="1">
      <alignment vertical="center"/>
    </xf>
    <xf numFmtId="167" fontId="4" fillId="0" borderId="551" xfId="4" applyNumberFormat="1" applyFont="1" applyBorder="1" applyAlignment="1">
      <alignment vertical="center"/>
    </xf>
    <xf numFmtId="167" fontId="4" fillId="0" borderId="547" xfId="4" applyNumberFormat="1" applyFont="1" applyBorder="1" applyAlignment="1">
      <alignment vertical="center"/>
    </xf>
    <xf numFmtId="0" fontId="53" fillId="0" borderId="545" xfId="3" applyFont="1" applyBorder="1" applyAlignment="1">
      <alignment horizontal="left" vertical="center" indent="1"/>
    </xf>
    <xf numFmtId="167" fontId="4" fillId="0" borderId="549" xfId="4" applyNumberFormat="1" applyFont="1" applyBorder="1" applyAlignment="1">
      <alignment vertical="center"/>
    </xf>
    <xf numFmtId="167" fontId="4" fillId="0" borderId="551" xfId="3" applyNumberFormat="1" applyFont="1" applyBorder="1" applyAlignment="1">
      <alignment vertical="center"/>
    </xf>
    <xf numFmtId="164" fontId="4" fillId="0" borderId="548" xfId="3" applyNumberFormat="1" applyFont="1" applyBorder="1" applyAlignment="1">
      <alignment vertical="center"/>
    </xf>
    <xf numFmtId="0" fontId="53" fillId="0" borderId="545" xfId="3" applyFont="1" applyBorder="1" applyAlignment="1">
      <alignment vertical="center"/>
    </xf>
    <xf numFmtId="167" fontId="4" fillId="0" borderId="547" xfId="4" applyNumberFormat="1" applyFont="1" applyFill="1" applyBorder="1" applyAlignment="1">
      <alignment vertical="center"/>
    </xf>
    <xf numFmtId="0" fontId="4" fillId="0" borderId="545" xfId="3" applyFont="1" applyBorder="1" applyAlignment="1">
      <alignment horizontal="left" vertical="center" indent="2"/>
    </xf>
    <xf numFmtId="167" fontId="4" fillId="0" borderId="551" xfId="4" applyNumberFormat="1" applyFont="1" applyFill="1" applyBorder="1" applyAlignment="1">
      <alignment vertical="center"/>
    </xf>
    <xf numFmtId="0" fontId="53" fillId="0" borderId="545" xfId="3" applyFont="1" applyBorder="1" applyAlignment="1">
      <alignment horizontal="left" vertical="center" indent="2"/>
    </xf>
    <xf numFmtId="0" fontId="53" fillId="0" borderId="545" xfId="3" applyFont="1" applyBorder="1" applyAlignment="1">
      <alignment horizontal="left" vertical="center"/>
    </xf>
    <xf numFmtId="0" fontId="4" fillId="0" borderId="545" xfId="3" applyFont="1" applyBorder="1" applyAlignment="1">
      <alignment horizontal="left" vertical="center" indent="3"/>
    </xf>
    <xf numFmtId="167" fontId="4" fillId="12" borderId="551" xfId="4" applyNumberFormat="1" applyFont="1" applyFill="1" applyBorder="1" applyAlignment="1">
      <alignment vertical="center"/>
    </xf>
    <xf numFmtId="167" fontId="4" fillId="12" borderId="547" xfId="4" applyNumberFormat="1" applyFont="1" applyFill="1" applyBorder="1" applyAlignment="1">
      <alignment vertical="center"/>
    </xf>
    <xf numFmtId="167" fontId="4" fillId="12" borderId="546" xfId="4" applyNumberFormat="1" applyFont="1" applyFill="1" applyBorder="1" applyAlignment="1">
      <alignment vertical="center"/>
    </xf>
    <xf numFmtId="0" fontId="53" fillId="0" borderId="552" xfId="3" applyFont="1" applyBorder="1" applyAlignment="1">
      <alignment horizontal="left" vertical="center" indent="1"/>
    </xf>
    <xf numFmtId="167" fontId="53" fillId="0" borderId="553" xfId="3" applyNumberFormat="1" applyFont="1" applyBorder="1" applyAlignment="1">
      <alignment vertical="center"/>
    </xf>
    <xf numFmtId="167" fontId="4" fillId="0" borderId="554" xfId="4" applyNumberFormat="1" applyFont="1" applyBorder="1" applyAlignment="1">
      <alignment vertical="center"/>
    </xf>
    <xf numFmtId="167" fontId="4" fillId="0" borderId="555" xfId="3" applyNumberFormat="1" applyFont="1" applyBorder="1" applyAlignment="1">
      <alignment vertical="center"/>
    </xf>
    <xf numFmtId="167" fontId="4" fillId="0" borderId="553" xfId="3" applyNumberFormat="1" applyFont="1" applyBorder="1" applyAlignment="1">
      <alignment vertical="center"/>
    </xf>
    <xf numFmtId="167" fontId="4" fillId="0" borderId="556" xfId="4" applyNumberFormat="1" applyFont="1" applyBorder="1" applyAlignment="1">
      <alignment vertical="center"/>
    </xf>
    <xf numFmtId="167" fontId="4" fillId="0" borderId="557" xfId="4" applyNumberFormat="1" applyFont="1" applyBorder="1" applyAlignment="1">
      <alignment vertical="center"/>
    </xf>
    <xf numFmtId="167" fontId="4" fillId="0" borderId="553" xfId="4" applyNumberFormat="1" applyFont="1" applyBorder="1" applyAlignment="1">
      <alignment vertical="center"/>
    </xf>
    <xf numFmtId="167" fontId="4" fillId="12" borderId="558" xfId="3" applyNumberFormat="1" applyFont="1" applyFill="1" applyBorder="1" applyAlignment="1">
      <alignment horizontal="left" vertical="center" indent="1"/>
    </xf>
    <xf numFmtId="167" fontId="4" fillId="12" borderId="554" xfId="3" applyNumberFormat="1" applyFont="1" applyFill="1" applyBorder="1" applyAlignment="1">
      <alignment vertical="center"/>
    </xf>
    <xf numFmtId="167" fontId="4" fillId="12" borderId="553" xfId="3" applyNumberFormat="1" applyFont="1" applyFill="1" applyBorder="1" applyAlignment="1">
      <alignment vertical="center"/>
    </xf>
    <xf numFmtId="0" fontId="54" fillId="0" borderId="57" xfId="3" applyFont="1" applyBorder="1" applyAlignment="1">
      <alignment horizontal="left" vertical="center" indent="1"/>
    </xf>
    <xf numFmtId="167" fontId="55" fillId="0" borderId="57" xfId="3" applyNumberFormat="1" applyFont="1" applyBorder="1" applyAlignment="1">
      <alignment vertical="center"/>
    </xf>
    <xf numFmtId="167" fontId="54" fillId="0" borderId="57" xfId="4" applyNumberFormat="1" applyFont="1" applyBorder="1" applyAlignment="1">
      <alignment vertical="center"/>
    </xf>
    <xf numFmtId="167" fontId="55" fillId="0" borderId="57" xfId="4" applyNumberFormat="1" applyFont="1" applyBorder="1" applyAlignment="1">
      <alignment vertical="center"/>
    </xf>
    <xf numFmtId="0" fontId="1" fillId="0" borderId="57" xfId="3" applyFont="1" applyBorder="1"/>
    <xf numFmtId="168" fontId="4" fillId="0" borderId="560" xfId="4" applyNumberFormat="1" applyFont="1" applyBorder="1" applyAlignment="1">
      <alignment horizontal="right" vertical="center"/>
    </xf>
    <xf numFmtId="167" fontId="53" fillId="0" borderId="434" xfId="3" applyNumberFormat="1" applyFont="1" applyBorder="1" applyAlignment="1">
      <alignment vertical="center"/>
    </xf>
    <xf numFmtId="167" fontId="4" fillId="0" borderId="398" xfId="3" applyNumberFormat="1" applyFont="1" applyBorder="1" applyAlignment="1">
      <alignment vertical="center"/>
    </xf>
    <xf numFmtId="167" fontId="4" fillId="0" borderId="434" xfId="3" applyNumberFormat="1" applyFont="1" applyBorder="1" applyAlignment="1">
      <alignment vertical="center"/>
    </xf>
    <xf numFmtId="167" fontId="4" fillId="0" borderId="435" xfId="4" applyNumberFormat="1" applyFont="1" applyBorder="1" applyAlignment="1">
      <alignment vertical="center"/>
    </xf>
    <xf numFmtId="167" fontId="4" fillId="0" borderId="434" xfId="4" applyNumberFormat="1" applyFont="1" applyBorder="1" applyAlignment="1">
      <alignment vertical="center"/>
    </xf>
    <xf numFmtId="167" fontId="4" fillId="0" borderId="398" xfId="4" applyNumberFormat="1" applyFont="1" applyBorder="1" applyAlignment="1">
      <alignment vertical="center"/>
    </xf>
    <xf numFmtId="167" fontId="4" fillId="0" borderId="561" xfId="4" applyNumberFormat="1" applyFont="1" applyBorder="1" applyAlignment="1">
      <alignment vertical="center"/>
    </xf>
    <xf numFmtId="167" fontId="4" fillId="0" borderId="561" xfId="3" applyNumberFormat="1" applyFont="1" applyBorder="1" applyAlignment="1">
      <alignment vertical="center"/>
    </xf>
    <xf numFmtId="183" fontId="53" fillId="0" borderId="562" xfId="3" applyNumberFormat="1" applyFont="1" applyBorder="1" applyAlignment="1">
      <alignment horizontal="left" vertical="center"/>
    </xf>
    <xf numFmtId="167" fontId="53" fillId="0" borderId="563" xfId="3" applyNumberFormat="1" applyFont="1" applyBorder="1" applyAlignment="1">
      <alignment vertical="center"/>
    </xf>
    <xf numFmtId="167" fontId="4" fillId="0" borderId="564" xfId="4" applyNumberFormat="1" applyFont="1" applyBorder="1" applyAlignment="1">
      <alignment vertical="center"/>
    </xf>
    <xf numFmtId="167" fontId="4" fillId="0" borderId="565" xfId="3" applyNumberFormat="1" applyFont="1" applyBorder="1" applyAlignment="1">
      <alignment vertical="center"/>
    </xf>
    <xf numFmtId="167" fontId="4" fillId="0" borderId="563" xfId="3" applyNumberFormat="1" applyFont="1" applyBorder="1" applyAlignment="1">
      <alignment vertical="center"/>
    </xf>
    <xf numFmtId="167" fontId="4" fillId="0" borderId="566" xfId="4" applyNumberFormat="1" applyFont="1" applyBorder="1" applyAlignment="1">
      <alignment vertical="center"/>
    </xf>
    <xf numFmtId="167" fontId="4" fillId="0" borderId="567" xfId="4" applyNumberFormat="1" applyFont="1" applyBorder="1" applyAlignment="1">
      <alignment vertical="center"/>
    </xf>
    <xf numFmtId="167" fontId="4" fillId="0" borderId="563" xfId="4" applyNumberFormat="1" applyFont="1" applyFill="1" applyBorder="1" applyAlignment="1">
      <alignment vertical="center"/>
    </xf>
    <xf numFmtId="167" fontId="4" fillId="0" borderId="563" xfId="4" applyNumberFormat="1" applyFont="1" applyBorder="1" applyAlignment="1">
      <alignment vertical="center"/>
    </xf>
    <xf numFmtId="167" fontId="4" fillId="0" borderId="568" xfId="3" applyNumberFormat="1" applyFont="1" applyBorder="1" applyAlignment="1">
      <alignment vertical="center"/>
    </xf>
    <xf numFmtId="167" fontId="4" fillId="0" borderId="564" xfId="3" applyNumberFormat="1" applyFont="1" applyBorder="1" applyAlignment="1">
      <alignment vertical="center"/>
    </xf>
    <xf numFmtId="183" fontId="54" fillId="0" borderId="24" xfId="3" applyNumberFormat="1" applyFont="1" applyBorder="1" applyAlignment="1">
      <alignment horizontal="left" vertical="center"/>
    </xf>
    <xf numFmtId="167" fontId="54" fillId="0" borderId="24" xfId="3" applyNumberFormat="1" applyFont="1" applyBorder="1" applyAlignment="1">
      <alignment vertical="center"/>
    </xf>
    <xf numFmtId="167" fontId="55" fillId="0" borderId="24" xfId="4" applyNumberFormat="1" applyFont="1" applyBorder="1" applyAlignment="1">
      <alignment vertical="center"/>
    </xf>
    <xf numFmtId="164" fontId="55" fillId="0" borderId="24" xfId="3" applyNumberFormat="1" applyFont="1" applyBorder="1" applyAlignment="1">
      <alignment vertical="center"/>
    </xf>
    <xf numFmtId="167" fontId="55" fillId="0" borderId="24" xfId="3" applyNumberFormat="1" applyFont="1" applyBorder="1" applyAlignment="1">
      <alignment vertical="center"/>
    </xf>
    <xf numFmtId="167" fontId="55" fillId="0" borderId="24" xfId="4" applyNumberFormat="1" applyFont="1" applyFill="1" applyBorder="1" applyAlignment="1">
      <alignment vertical="center"/>
    </xf>
    <xf numFmtId="0" fontId="38" fillId="0" borderId="569" xfId="3" applyFont="1" applyBorder="1" applyAlignment="1">
      <alignment vertical="center"/>
    </xf>
    <xf numFmtId="0" fontId="53" fillId="0" borderId="569" xfId="3" applyFont="1" applyBorder="1" applyAlignment="1">
      <alignment vertical="center"/>
    </xf>
    <xf numFmtId="164" fontId="53" fillId="0" borderId="33" xfId="3" applyNumberFormat="1" applyFont="1" applyBorder="1" applyAlignment="1">
      <alignment horizontal="center" vertical="center"/>
    </xf>
    <xf numFmtId="164" fontId="53" fillId="0" borderId="572" xfId="3" applyNumberFormat="1" applyFont="1" applyBorder="1" applyAlignment="1">
      <alignment horizontal="center" vertical="center"/>
    </xf>
    <xf numFmtId="164" fontId="4" fillId="0" borderId="33" xfId="3" applyNumberFormat="1" applyFont="1" applyBorder="1" applyAlignment="1">
      <alignment horizontal="center" vertical="center"/>
    </xf>
    <xf numFmtId="164" fontId="4" fillId="0" borderId="34" xfId="3" applyNumberFormat="1" applyFont="1" applyBorder="1" applyAlignment="1">
      <alignment horizontal="center" vertical="center"/>
    </xf>
    <xf numFmtId="164" fontId="4" fillId="0" borderId="573" xfId="3" applyNumberFormat="1" applyFont="1" applyBorder="1" applyAlignment="1">
      <alignment horizontal="center" vertical="center"/>
    </xf>
    <xf numFmtId="0" fontId="4" fillId="0" borderId="574" xfId="3" applyFont="1" applyBorder="1" applyAlignment="1">
      <alignment horizontal="left" vertical="center" indent="1"/>
    </xf>
    <xf numFmtId="171" fontId="53" fillId="0" borderId="575" xfId="17" applyNumberFormat="1" applyFont="1" applyBorder="1" applyAlignment="1">
      <alignment vertical="center"/>
    </xf>
    <xf numFmtId="185" fontId="53" fillId="0" borderId="576" xfId="1" applyNumberFormat="1" applyFont="1" applyBorder="1" applyAlignment="1">
      <alignment vertical="center"/>
    </xf>
    <xf numFmtId="170" fontId="4" fillId="0" borderId="39" xfId="4" applyNumberFormat="1" applyFont="1" applyBorder="1" applyAlignment="1">
      <alignment vertical="center"/>
    </xf>
    <xf numFmtId="185" fontId="4" fillId="0" borderId="40" xfId="1" applyNumberFormat="1" applyFont="1" applyBorder="1" applyAlignment="1">
      <alignment vertical="center"/>
    </xf>
    <xf numFmtId="185" fontId="4" fillId="0" borderId="577" xfId="1" applyNumberFormat="1" applyFont="1" applyBorder="1" applyAlignment="1">
      <alignment vertical="center"/>
    </xf>
    <xf numFmtId="0" fontId="4" fillId="0" borderId="578" xfId="3" applyFont="1" applyBorder="1" applyAlignment="1">
      <alignment horizontal="left" vertical="center" indent="1"/>
    </xf>
    <xf numFmtId="171" fontId="53" fillId="0" borderId="579" xfId="17" applyNumberFormat="1" applyFont="1" applyBorder="1" applyAlignment="1">
      <alignment vertical="center"/>
    </xf>
    <xf numFmtId="185" fontId="53" fillId="0" borderId="580" xfId="1" applyNumberFormat="1" applyFont="1" applyBorder="1" applyAlignment="1">
      <alignment vertical="center"/>
    </xf>
    <xf numFmtId="170" fontId="4" fillId="0" borderId="45" xfId="4" applyNumberFormat="1" applyFont="1" applyBorder="1" applyAlignment="1">
      <alignment vertical="center"/>
    </xf>
    <xf numFmtId="185" fontId="4" fillId="0" borderId="46" xfId="1" applyNumberFormat="1" applyFont="1" applyBorder="1" applyAlignment="1">
      <alignment vertical="center"/>
    </xf>
    <xf numFmtId="185" fontId="4" fillId="0" borderId="581" xfId="1" applyNumberFormat="1" applyFont="1" applyBorder="1" applyAlignment="1">
      <alignment vertical="center"/>
    </xf>
    <xf numFmtId="0" fontId="4" fillId="0" borderId="582" xfId="3" applyFont="1" applyBorder="1" applyAlignment="1">
      <alignment horizontal="left" vertical="center" indent="1"/>
    </xf>
    <xf numFmtId="171" fontId="53" fillId="0" borderId="583" xfId="17" applyNumberFormat="1" applyFont="1" applyBorder="1" applyAlignment="1">
      <alignment vertical="center"/>
    </xf>
    <xf numFmtId="185" fontId="53" fillId="0" borderId="584" xfId="1" applyNumberFormat="1" applyFont="1" applyBorder="1" applyAlignment="1">
      <alignment vertical="center"/>
    </xf>
    <xf numFmtId="170" fontId="4" fillId="0" borderId="51" xfId="4" applyNumberFormat="1" applyFont="1" applyBorder="1" applyAlignment="1">
      <alignment vertical="center"/>
    </xf>
    <xf numFmtId="185" fontId="4" fillId="0" borderId="52" xfId="1" applyNumberFormat="1" applyFont="1" applyBorder="1" applyAlignment="1">
      <alignment vertical="center"/>
    </xf>
    <xf numFmtId="185" fontId="4" fillId="0" borderId="585" xfId="1" applyNumberFormat="1" applyFont="1" applyBorder="1" applyAlignment="1">
      <alignment vertical="center"/>
    </xf>
    <xf numFmtId="0" fontId="53" fillId="0" borderId="569" xfId="3" applyFont="1" applyBorder="1" applyAlignment="1">
      <alignment horizontal="left" vertical="center"/>
    </xf>
    <xf numFmtId="171" fontId="53" fillId="0" borderId="33" xfId="17" applyNumberFormat="1" applyFont="1" applyBorder="1" applyAlignment="1">
      <alignment vertical="center"/>
    </xf>
    <xf numFmtId="185" fontId="53" fillId="0" borderId="586" xfId="1" applyNumberFormat="1" applyFont="1" applyBorder="1" applyAlignment="1">
      <alignment vertical="center"/>
    </xf>
    <xf numFmtId="170" fontId="4" fillId="0" borderId="33" xfId="4" applyNumberFormat="1" applyFont="1" applyBorder="1" applyAlignment="1">
      <alignment vertical="center"/>
    </xf>
    <xf numFmtId="185" fontId="4" fillId="0" borderId="34" xfId="1" applyNumberFormat="1" applyFont="1" applyBorder="1" applyAlignment="1">
      <alignment vertical="center"/>
    </xf>
    <xf numFmtId="185" fontId="4" fillId="0" borderId="573" xfId="1" applyNumberFormat="1" applyFont="1" applyBorder="1" applyAlignment="1">
      <alignment vertical="center"/>
    </xf>
    <xf numFmtId="0" fontId="4" fillId="0" borderId="574" xfId="3" applyFont="1" applyBorder="1" applyAlignment="1">
      <alignment horizontal="left" vertical="center" indent="3"/>
    </xf>
    <xf numFmtId="171" fontId="53" fillId="0" borderId="39" xfId="4" applyNumberFormat="1" applyFont="1" applyBorder="1" applyAlignment="1">
      <alignment vertical="center"/>
    </xf>
    <xf numFmtId="171" fontId="53" fillId="0" borderId="40" xfId="4" applyNumberFormat="1" applyFont="1" applyBorder="1" applyAlignment="1">
      <alignment vertical="center"/>
    </xf>
    <xf numFmtId="171" fontId="4" fillId="0" borderId="39" xfId="4" applyNumberFormat="1" applyFont="1" applyBorder="1" applyAlignment="1">
      <alignment vertical="center"/>
    </xf>
    <xf numFmtId="171" fontId="4" fillId="0" borderId="40" xfId="4" applyNumberFormat="1" applyFont="1" applyBorder="1" applyAlignment="1">
      <alignment vertical="center"/>
    </xf>
    <xf numFmtId="171" fontId="4" fillId="0" borderId="577" xfId="4" applyNumberFormat="1" applyFont="1" applyBorder="1" applyAlignment="1">
      <alignment vertical="center"/>
    </xf>
    <xf numFmtId="171" fontId="53" fillId="0" borderId="45" xfId="3" applyNumberFormat="1" applyFont="1" applyBorder="1" applyAlignment="1">
      <alignment vertical="center"/>
    </xf>
    <xf numFmtId="171" fontId="53" fillId="0" borderId="587" xfId="3" applyNumberFormat="1" applyFont="1" applyBorder="1" applyAlignment="1">
      <alignment vertical="center"/>
    </xf>
    <xf numFmtId="171" fontId="4" fillId="0" borderId="45" xfId="3" applyNumberFormat="1" applyFont="1" applyBorder="1" applyAlignment="1">
      <alignment vertical="center"/>
    </xf>
    <xf numFmtId="171" fontId="4" fillId="0" borderId="46" xfId="3" applyNumberFormat="1" applyFont="1" applyBorder="1" applyAlignment="1">
      <alignment vertical="center"/>
    </xf>
    <xf numFmtId="0" fontId="4" fillId="0" borderId="588" xfId="3" applyFont="1" applyBorder="1" applyAlignment="1">
      <alignment vertical="center"/>
    </xf>
    <xf numFmtId="171" fontId="4" fillId="0" borderId="46" xfId="4" applyNumberFormat="1" applyFont="1" applyBorder="1" applyAlignment="1">
      <alignment vertical="center"/>
    </xf>
    <xf numFmtId="171" fontId="4" fillId="0" borderId="45" xfId="4" applyNumberFormat="1" applyFont="1" applyBorder="1" applyAlignment="1">
      <alignment vertical="center"/>
    </xf>
    <xf numFmtId="171" fontId="4" fillId="0" borderId="581" xfId="4" applyNumberFormat="1" applyFont="1" applyBorder="1" applyAlignment="1">
      <alignment vertical="center"/>
    </xf>
    <xf numFmtId="0" fontId="4" fillId="0" borderId="578" xfId="3" applyFont="1" applyBorder="1" applyAlignment="1">
      <alignment horizontal="left" vertical="center" indent="2"/>
    </xf>
    <xf numFmtId="170" fontId="53" fillId="0" borderId="45" xfId="3" applyNumberFormat="1" applyFont="1" applyBorder="1" applyAlignment="1">
      <alignment vertical="center"/>
    </xf>
    <xf numFmtId="185" fontId="53" fillId="0" borderId="587" xfId="1" applyNumberFormat="1" applyFont="1" applyBorder="1" applyAlignment="1">
      <alignment vertical="center"/>
    </xf>
    <xf numFmtId="170" fontId="4" fillId="0" borderId="45" xfId="3" applyNumberFormat="1" applyFont="1" applyBorder="1" applyAlignment="1">
      <alignment vertical="center"/>
    </xf>
    <xf numFmtId="170" fontId="4" fillId="0" borderId="588" xfId="3" applyNumberFormat="1" applyFont="1" applyBorder="1" applyAlignment="1">
      <alignment vertical="center"/>
    </xf>
    <xf numFmtId="170" fontId="53" fillId="0" borderId="51" xfId="3" applyNumberFormat="1" applyFont="1" applyBorder="1" applyAlignment="1">
      <alignment vertical="center"/>
    </xf>
    <xf numFmtId="185" fontId="53" fillId="0" borderId="52" xfId="1" applyNumberFormat="1" applyFont="1" applyBorder="1" applyAlignment="1">
      <alignment vertical="center"/>
    </xf>
    <xf numFmtId="170" fontId="4" fillId="0" borderId="51" xfId="3" applyNumberFormat="1" applyFont="1" applyBorder="1" applyAlignment="1">
      <alignment vertical="center"/>
    </xf>
    <xf numFmtId="170" fontId="53" fillId="0" borderId="33" xfId="3" applyNumberFormat="1" applyFont="1" applyBorder="1" applyAlignment="1">
      <alignment vertical="center"/>
    </xf>
    <xf numFmtId="185" fontId="53" fillId="0" borderId="572" xfId="1" applyNumberFormat="1" applyFont="1" applyBorder="1" applyAlignment="1">
      <alignment vertical="center"/>
    </xf>
    <xf numFmtId="170" fontId="4" fillId="0" borderId="33" xfId="3" applyNumberFormat="1" applyFont="1" applyBorder="1" applyAlignment="1">
      <alignment vertical="center"/>
    </xf>
    <xf numFmtId="170" fontId="4" fillId="0" borderId="589" xfId="4" applyNumberFormat="1" applyFont="1" applyBorder="1" applyAlignment="1">
      <alignment vertical="center"/>
    </xf>
    <xf numFmtId="0" fontId="53" fillId="0" borderId="574" xfId="3" applyFont="1" applyBorder="1" applyAlignment="1">
      <alignment horizontal="left" vertical="center" indent="1"/>
    </xf>
    <xf numFmtId="171" fontId="53" fillId="0" borderId="39" xfId="3" applyNumberFormat="1" applyFont="1" applyBorder="1" applyAlignment="1">
      <alignment vertical="center"/>
    </xf>
    <xf numFmtId="171" fontId="4" fillId="0" borderId="39" xfId="3" applyNumberFormat="1" applyFont="1" applyBorder="1" applyAlignment="1">
      <alignment vertical="center"/>
    </xf>
    <xf numFmtId="0" fontId="4" fillId="0" borderId="578" xfId="3" applyFont="1" applyBorder="1" applyAlignment="1">
      <alignment horizontal="left" vertical="center"/>
    </xf>
    <xf numFmtId="9" fontId="53" fillId="0" borderId="587" xfId="1" applyFont="1" applyBorder="1" applyAlignment="1">
      <alignment vertical="center"/>
    </xf>
    <xf numFmtId="9" fontId="4" fillId="0" borderId="46" xfId="1" applyFont="1" applyBorder="1" applyAlignment="1">
      <alignment vertical="center"/>
    </xf>
    <xf numFmtId="9" fontId="4" fillId="0" borderId="581" xfId="1" applyFont="1" applyBorder="1" applyAlignment="1">
      <alignment vertical="center"/>
    </xf>
    <xf numFmtId="171" fontId="53" fillId="13" borderId="587" xfId="3" applyNumberFormat="1" applyFont="1" applyFill="1" applyBorder="1" applyAlignment="1">
      <alignment vertical="center"/>
    </xf>
    <xf numFmtId="171" fontId="4" fillId="13" borderId="46" xfId="3" applyNumberFormat="1" applyFont="1" applyFill="1" applyBorder="1" applyAlignment="1">
      <alignment vertical="center"/>
    </xf>
    <xf numFmtId="171" fontId="4" fillId="13" borderId="46" xfId="4" applyNumberFormat="1" applyFont="1" applyFill="1" applyBorder="1" applyAlignment="1">
      <alignment vertical="center"/>
    </xf>
    <xf numFmtId="171" fontId="4" fillId="13" borderId="581" xfId="4" applyNumberFormat="1" applyFont="1" applyFill="1" applyBorder="1" applyAlignment="1">
      <alignment vertical="center"/>
    </xf>
    <xf numFmtId="0" fontId="53" fillId="0" borderId="590" xfId="3" applyFont="1" applyBorder="1" applyAlignment="1">
      <alignment horizontal="left" vertical="center"/>
    </xf>
    <xf numFmtId="171" fontId="53" fillId="13" borderId="591" xfId="3" applyNumberFormat="1" applyFont="1" applyFill="1" applyBorder="1" applyAlignment="1">
      <alignment vertical="center"/>
    </xf>
    <xf numFmtId="171" fontId="4" fillId="13" borderId="52" xfId="3" applyNumberFormat="1" applyFont="1" applyFill="1" applyBorder="1" applyAlignment="1">
      <alignment vertical="center"/>
    </xf>
    <xf numFmtId="171" fontId="4" fillId="13" borderId="52" xfId="4" applyNumberFormat="1" applyFont="1" applyFill="1" applyBorder="1" applyAlignment="1">
      <alignment vertical="center"/>
    </xf>
    <xf numFmtId="171" fontId="4" fillId="13" borderId="592" xfId="4" applyNumberFormat="1" applyFont="1" applyFill="1" applyBorder="1" applyAlignment="1">
      <alignment vertical="center"/>
    </xf>
    <xf numFmtId="0" fontId="57" fillId="0" borderId="57" xfId="3" applyFont="1" applyBorder="1" applyAlignment="1">
      <alignment horizontal="left" vertical="center" indent="1"/>
    </xf>
    <xf numFmtId="171" fontId="57" fillId="0" borderId="57" xfId="3" applyNumberFormat="1" applyFont="1" applyBorder="1" applyAlignment="1">
      <alignment vertical="center"/>
    </xf>
    <xf numFmtId="171" fontId="57" fillId="0" borderId="57" xfId="4" applyNumberFormat="1" applyFont="1" applyBorder="1" applyAlignment="1">
      <alignment vertical="center"/>
    </xf>
    <xf numFmtId="0" fontId="55" fillId="0" borderId="0" xfId="3" applyFont="1" applyAlignment="1">
      <alignment vertical="center"/>
    </xf>
    <xf numFmtId="0" fontId="38" fillId="11" borderId="593" xfId="3" applyFont="1" applyFill="1" applyBorder="1" applyAlignment="1">
      <alignment vertical="center"/>
    </xf>
    <xf numFmtId="0" fontId="38" fillId="0" borderId="593" xfId="3" applyFont="1" applyBorder="1" applyAlignment="1">
      <alignment vertical="center"/>
    </xf>
    <xf numFmtId="168" fontId="53" fillId="0" borderId="594" xfId="4" applyNumberFormat="1" applyFont="1" applyBorder="1" applyAlignment="1">
      <alignment horizontal="right" vertical="center"/>
    </xf>
    <xf numFmtId="168" fontId="4" fillId="0" borderId="593" xfId="4" applyNumberFormat="1" applyFont="1" applyBorder="1" applyAlignment="1">
      <alignment horizontal="right" vertical="center"/>
    </xf>
    <xf numFmtId="168" fontId="4" fillId="0" borderId="595" xfId="4" applyNumberFormat="1" applyFont="1" applyBorder="1" applyAlignment="1">
      <alignment horizontal="right" vertical="center"/>
    </xf>
    <xf numFmtId="168" fontId="4" fillId="0" borderId="594" xfId="4" applyNumberFormat="1" applyFont="1" applyBorder="1" applyAlignment="1">
      <alignment horizontal="right" vertical="center"/>
    </xf>
    <xf numFmtId="168" fontId="4" fillId="0" borderId="22" xfId="4" applyNumberFormat="1" applyFont="1" applyBorder="1" applyAlignment="1">
      <alignment horizontal="right" vertical="center"/>
    </xf>
    <xf numFmtId="164" fontId="4" fillId="0" borderId="398" xfId="4" applyNumberFormat="1" applyFont="1" applyBorder="1" applyAlignment="1">
      <alignment vertical="center"/>
    </xf>
    <xf numFmtId="164" fontId="4" fillId="0" borderId="435" xfId="4" applyNumberFormat="1" applyFont="1" applyBorder="1" applyAlignment="1">
      <alignment vertical="center"/>
    </xf>
    <xf numFmtId="164" fontId="4" fillId="0" borderId="434" xfId="4" applyNumberFormat="1" applyFont="1" applyBorder="1" applyAlignment="1">
      <alignment vertical="center"/>
    </xf>
    <xf numFmtId="0" fontId="4" fillId="0" borderId="596" xfId="3" applyFont="1" applyBorder="1" applyAlignment="1">
      <alignment horizontal="left" vertical="center" indent="2"/>
    </xf>
    <xf numFmtId="167" fontId="53" fillId="0" borderId="597" xfId="19" applyNumberFormat="1" applyFont="1" applyFill="1" applyBorder="1" applyAlignment="1">
      <alignment vertical="center"/>
    </xf>
    <xf numFmtId="167" fontId="4" fillId="0" borderId="259" xfId="4" applyNumberFormat="1" applyFont="1" applyBorder="1" applyAlignment="1">
      <alignment vertical="center"/>
    </xf>
    <xf numFmtId="167" fontId="4" fillId="0" borderId="598" xfId="4" applyNumberFormat="1" applyFont="1" applyBorder="1" applyAlignment="1">
      <alignment vertical="center"/>
    </xf>
    <xf numFmtId="167" fontId="4" fillId="0" borderId="597" xfId="4" applyNumberFormat="1" applyFont="1" applyBorder="1" applyAlignment="1">
      <alignment vertical="center"/>
    </xf>
    <xf numFmtId="167" fontId="4" fillId="0" borderId="596" xfId="4" applyNumberFormat="1" applyFont="1" applyBorder="1" applyAlignment="1">
      <alignment vertical="center"/>
    </xf>
    <xf numFmtId="167" fontId="4" fillId="0" borderId="428" xfId="4" applyNumberFormat="1" applyFont="1" applyBorder="1" applyAlignment="1">
      <alignment vertical="center"/>
    </xf>
    <xf numFmtId="0" fontId="53" fillId="0" borderId="596" xfId="3" applyFont="1" applyBorder="1" applyAlignment="1">
      <alignment horizontal="left" vertical="center" indent="1"/>
    </xf>
    <xf numFmtId="167" fontId="53" fillId="0" borderId="597" xfId="20" applyNumberFormat="1" applyFont="1" applyFill="1" applyBorder="1" applyAlignment="1">
      <alignment vertical="center"/>
    </xf>
    <xf numFmtId="0" fontId="4" fillId="0" borderId="596" xfId="3" applyFont="1" applyBorder="1" applyAlignment="1">
      <alignment horizontal="left" vertical="center" indent="3"/>
    </xf>
    <xf numFmtId="0" fontId="53" fillId="0" borderId="596" xfId="3" applyFont="1" applyBorder="1" applyAlignment="1">
      <alignment horizontal="left" vertical="center"/>
    </xf>
    <xf numFmtId="0" fontId="4" fillId="0" borderId="386" xfId="3" applyFont="1" applyBorder="1" applyAlignment="1">
      <alignment horizontal="left" vertical="center" indent="2"/>
    </xf>
    <xf numFmtId="164" fontId="53" fillId="0" borderId="387" xfId="19" applyNumberFormat="1" applyFont="1" applyFill="1" applyBorder="1" applyAlignment="1">
      <alignment vertical="center"/>
    </xf>
    <xf numFmtId="164" fontId="4" fillId="0" borderId="386" xfId="4" applyNumberFormat="1" applyFont="1" applyBorder="1" applyAlignment="1">
      <alignment vertical="center"/>
    </xf>
    <xf numFmtId="164" fontId="4" fillId="0" borderId="388" xfId="4" applyNumberFormat="1" applyFont="1" applyBorder="1" applyAlignment="1">
      <alignment vertical="center"/>
    </xf>
    <xf numFmtId="164" fontId="4" fillId="0" borderId="387" xfId="4" applyNumberFormat="1" applyFont="1" applyBorder="1" applyAlignment="1">
      <alignment vertical="center"/>
    </xf>
    <xf numFmtId="164" fontId="53" fillId="0" borderId="594" xfId="19" applyNumberFormat="1" applyFont="1" applyFill="1" applyBorder="1" applyAlignment="1">
      <alignment vertical="center"/>
    </xf>
    <xf numFmtId="164" fontId="4" fillId="0" borderId="593" xfId="4" applyNumberFormat="1" applyFont="1" applyBorder="1" applyAlignment="1">
      <alignment vertical="center"/>
    </xf>
    <xf numFmtId="164" fontId="4" fillId="0" borderId="595" xfId="4" applyNumberFormat="1" applyFont="1" applyBorder="1" applyAlignment="1">
      <alignment vertical="center"/>
    </xf>
    <xf numFmtId="164" fontId="4" fillId="0" borderId="594" xfId="4" applyNumberFormat="1" applyFont="1" applyBorder="1" applyAlignment="1">
      <alignment vertical="center"/>
    </xf>
    <xf numFmtId="164" fontId="4" fillId="0" borderId="22" xfId="4" applyNumberFormat="1" applyFont="1" applyBorder="1" applyAlignment="1">
      <alignment vertical="center"/>
    </xf>
    <xf numFmtId="0" fontId="4" fillId="0" borderId="398" xfId="3" applyFont="1" applyBorder="1" applyAlignment="1">
      <alignment horizontal="left" vertical="center" indent="2"/>
    </xf>
    <xf numFmtId="167" fontId="53" fillId="0" borderId="434" xfId="19" applyNumberFormat="1" applyFont="1" applyFill="1" applyBorder="1" applyAlignment="1">
      <alignment vertical="center"/>
    </xf>
    <xf numFmtId="167" fontId="4" fillId="0" borderId="259" xfId="4" applyNumberFormat="1" applyFont="1" applyFill="1" applyBorder="1" applyAlignment="1">
      <alignment vertical="center"/>
    </xf>
    <xf numFmtId="167" fontId="4" fillId="0" borderId="598" xfId="4" applyNumberFormat="1" applyFont="1" applyFill="1" applyBorder="1" applyAlignment="1">
      <alignment vertical="center"/>
    </xf>
    <xf numFmtId="0" fontId="4" fillId="0" borderId="599" xfId="3" applyFont="1" applyBorder="1" applyAlignment="1">
      <alignment horizontal="left" vertical="center" indent="2"/>
    </xf>
    <xf numFmtId="167" fontId="53" fillId="0" borderId="600" xfId="19" applyNumberFormat="1" applyFont="1" applyFill="1" applyBorder="1" applyAlignment="1">
      <alignment vertical="center"/>
    </xf>
    <xf numFmtId="167" fontId="4" fillId="0" borderId="601" xfId="4" applyNumberFormat="1" applyFont="1" applyFill="1" applyBorder="1" applyAlignment="1">
      <alignment vertical="center"/>
    </xf>
    <xf numFmtId="167" fontId="4" fillId="0" borderId="600" xfId="4" applyNumberFormat="1" applyFont="1" applyBorder="1" applyAlignment="1">
      <alignment vertical="center"/>
    </xf>
    <xf numFmtId="167" fontId="4" fillId="0" borderId="599" xfId="4" applyNumberFormat="1" applyFont="1" applyBorder="1" applyAlignment="1">
      <alignment vertical="center"/>
    </xf>
    <xf numFmtId="0" fontId="4" fillId="0" borderId="259" xfId="3" applyFont="1" applyBorder="1" applyAlignment="1">
      <alignment horizontal="left" vertical="center" indent="2"/>
    </xf>
    <xf numFmtId="167" fontId="53" fillId="0" borderId="483" xfId="19" applyNumberFormat="1" applyFont="1" applyFill="1" applyBorder="1" applyAlignment="1">
      <alignment vertical="center"/>
    </xf>
    <xf numFmtId="167" fontId="4" fillId="0" borderId="428" xfId="4" applyNumberFormat="1" applyFont="1" applyFill="1" applyBorder="1" applyAlignment="1">
      <alignment vertical="center"/>
    </xf>
    <xf numFmtId="167" fontId="4" fillId="0" borderId="483" xfId="4" applyNumberFormat="1" applyFont="1" applyBorder="1" applyAlignment="1">
      <alignment vertical="center"/>
    </xf>
    <xf numFmtId="0" fontId="53" fillId="0" borderId="593" xfId="3" applyFont="1" applyBorder="1" applyAlignment="1">
      <alignment horizontal="left" vertical="center"/>
    </xf>
    <xf numFmtId="167" fontId="53" fillId="0" borderId="594" xfId="19" applyNumberFormat="1" applyFont="1" applyFill="1" applyBorder="1" applyAlignment="1">
      <alignment vertical="center"/>
    </xf>
    <xf numFmtId="167" fontId="4" fillId="0" borderId="392" xfId="4" applyNumberFormat="1" applyFont="1" applyBorder="1" applyAlignment="1">
      <alignment vertical="center"/>
    </xf>
    <xf numFmtId="167" fontId="4" fillId="0" borderId="595" xfId="4" applyNumberFormat="1" applyFont="1" applyBorder="1" applyAlignment="1">
      <alignment vertical="center"/>
    </xf>
    <xf numFmtId="167" fontId="4" fillId="0" borderId="594" xfId="4" applyNumberFormat="1" applyFont="1" applyBorder="1" applyAlignment="1">
      <alignment vertical="center"/>
    </xf>
    <xf numFmtId="167" fontId="4" fillId="0" borderId="593" xfId="4" applyNumberFormat="1" applyFont="1" applyBorder="1" applyAlignment="1">
      <alignment vertical="center"/>
    </xf>
    <xf numFmtId="167" fontId="4" fillId="0" borderId="22" xfId="4" applyNumberFormat="1" applyFont="1" applyBorder="1" applyAlignment="1">
      <alignment vertical="center"/>
    </xf>
    <xf numFmtId="0" fontId="58" fillId="0" borderId="24" xfId="3" applyFont="1" applyBorder="1" applyAlignment="1">
      <alignment horizontal="left" vertical="center" indent="2"/>
    </xf>
    <xf numFmtId="164" fontId="57" fillId="0" borderId="24" xfId="3" applyNumberFormat="1" applyFont="1" applyBorder="1" applyAlignment="1">
      <alignment vertical="center"/>
    </xf>
    <xf numFmtId="164" fontId="58" fillId="0" borderId="24" xfId="4" applyNumberFormat="1" applyFont="1" applyBorder="1" applyAlignment="1">
      <alignment vertical="center"/>
    </xf>
    <xf numFmtId="0" fontId="21" fillId="0" borderId="0" xfId="3" quotePrefix="1" applyFont="1" applyAlignment="1">
      <alignment horizontal="left" vertical="center" wrapText="1"/>
    </xf>
    <xf numFmtId="0" fontId="55" fillId="0" borderId="0" xfId="3" applyFont="1" applyAlignment="1">
      <alignment vertical="center" wrapText="1"/>
    </xf>
    <xf numFmtId="0" fontId="55" fillId="0" borderId="0" xfId="3" applyFont="1" applyAlignment="1">
      <alignment horizontal="left" vertical="center" wrapText="1"/>
    </xf>
    <xf numFmtId="0" fontId="55" fillId="0" borderId="0" xfId="3" quotePrefix="1" applyFont="1" applyAlignment="1">
      <alignment horizontal="left" vertical="center" wrapText="1"/>
    </xf>
    <xf numFmtId="0" fontId="38" fillId="14" borderId="602" xfId="3" applyFont="1" applyFill="1" applyBorder="1" applyAlignment="1">
      <alignment vertical="center"/>
    </xf>
    <xf numFmtId="0" fontId="38" fillId="0" borderId="602" xfId="3" applyFont="1" applyBorder="1" applyAlignment="1">
      <alignment vertical="center"/>
    </xf>
    <xf numFmtId="168" fontId="53" fillId="0" borderId="603" xfId="3" applyNumberFormat="1" applyFont="1" applyBorder="1" applyAlignment="1">
      <alignment horizontal="right" vertical="center"/>
    </xf>
    <xf numFmtId="168" fontId="4" fillId="0" borderId="605" xfId="21" applyNumberFormat="1" applyFont="1" applyBorder="1" applyAlignment="1">
      <alignment horizontal="right" vertical="center"/>
    </xf>
    <xf numFmtId="168" fontId="4" fillId="0" borderId="604" xfId="3" applyNumberFormat="1" applyFont="1" applyBorder="1" applyAlignment="1">
      <alignment horizontal="right" vertical="center"/>
    </xf>
    <xf numFmtId="168" fontId="4" fillId="0" borderId="603" xfId="3" applyNumberFormat="1" applyFont="1" applyBorder="1" applyAlignment="1">
      <alignment horizontal="right" vertical="center"/>
    </xf>
    <xf numFmtId="168" fontId="4" fillId="0" borderId="603" xfId="4" applyNumberFormat="1" applyFont="1" applyBorder="1" applyAlignment="1">
      <alignment horizontal="right" vertical="center"/>
    </xf>
    <xf numFmtId="168" fontId="4" fillId="0" borderId="602" xfId="4" applyNumberFormat="1" applyFont="1" applyBorder="1" applyAlignment="1">
      <alignment horizontal="right" vertical="center"/>
    </xf>
    <xf numFmtId="168" fontId="4" fillId="0" borderId="606" xfId="4" applyNumberFormat="1" applyFont="1" applyBorder="1" applyAlignment="1">
      <alignment horizontal="right" vertical="center"/>
    </xf>
    <xf numFmtId="0" fontId="53" fillId="0" borderId="574" xfId="3" applyFont="1" applyBorder="1" applyAlignment="1">
      <alignment vertical="center"/>
    </xf>
    <xf numFmtId="167" fontId="53" fillId="0" borderId="607" xfId="22" applyNumberFormat="1" applyFont="1" applyFill="1" applyBorder="1" applyAlignment="1">
      <alignment vertical="center"/>
    </xf>
    <xf numFmtId="167" fontId="4" fillId="0" borderId="574" xfId="21" applyNumberFormat="1" applyFont="1" applyBorder="1" applyAlignment="1">
      <alignment vertical="center"/>
    </xf>
    <xf numFmtId="167" fontId="4" fillId="0" borderId="476" xfId="4" applyNumberFormat="1" applyFont="1" applyBorder="1" applyAlignment="1">
      <alignment vertical="center"/>
    </xf>
    <xf numFmtId="167" fontId="4" fillId="0" borderId="607" xfId="4" applyNumberFormat="1" applyFont="1" applyBorder="1" applyAlignment="1">
      <alignment vertical="center"/>
    </xf>
    <xf numFmtId="167" fontId="4" fillId="0" borderId="574" xfId="4" applyNumberFormat="1" applyFont="1" applyBorder="1" applyAlignment="1">
      <alignment vertical="center"/>
    </xf>
    <xf numFmtId="167" fontId="4" fillId="0" borderId="476" xfId="23" applyNumberFormat="1" applyFont="1" applyBorder="1" applyAlignment="1">
      <alignment vertical="center"/>
    </xf>
    <xf numFmtId="167" fontId="4" fillId="0" borderId="607" xfId="23" applyNumberFormat="1" applyFont="1" applyBorder="1" applyAlignment="1">
      <alignment vertical="center"/>
    </xf>
    <xf numFmtId="0" fontId="53" fillId="0" borderId="582" xfId="3" applyFont="1" applyBorder="1" applyAlignment="1">
      <alignment vertical="center"/>
    </xf>
    <xf numFmtId="164" fontId="53" fillId="0" borderId="608" xfId="22" applyNumberFormat="1" applyFont="1" applyFill="1" applyBorder="1" applyAlignment="1">
      <alignment vertical="center"/>
    </xf>
    <xf numFmtId="164" fontId="4" fillId="0" borderId="582" xfId="21" applyNumberFormat="1" applyFont="1" applyBorder="1" applyAlignment="1">
      <alignment vertical="center"/>
    </xf>
    <xf numFmtId="164" fontId="4" fillId="0" borderId="489" xfId="4" applyNumberFormat="1" applyFont="1" applyBorder="1" applyAlignment="1">
      <alignment vertical="center"/>
    </xf>
    <xf numFmtId="164" fontId="4" fillId="0" borderId="608" xfId="4" applyNumberFormat="1" applyFont="1" applyBorder="1" applyAlignment="1">
      <alignment vertical="center"/>
    </xf>
    <xf numFmtId="164" fontId="4" fillId="0" borderId="582" xfId="4" applyNumberFormat="1" applyFont="1" applyBorder="1" applyAlignment="1">
      <alignment vertical="center"/>
    </xf>
    <xf numFmtId="164" fontId="4" fillId="0" borderId="489" xfId="23" applyNumberFormat="1" applyFont="1" applyBorder="1" applyAlignment="1">
      <alignment vertical="center"/>
    </xf>
    <xf numFmtId="164" fontId="4" fillId="0" borderId="608" xfId="23" applyNumberFormat="1" applyFont="1" applyBorder="1" applyAlignment="1">
      <alignment vertical="center"/>
    </xf>
    <xf numFmtId="0" fontId="53" fillId="0" borderId="602" xfId="3" applyFont="1" applyBorder="1" applyAlignment="1">
      <alignment vertical="center"/>
    </xf>
    <xf numFmtId="164" fontId="53" fillId="0" borderId="603" xfId="22" applyNumberFormat="1" applyFont="1" applyFill="1" applyBorder="1" applyAlignment="1">
      <alignment vertical="center"/>
    </xf>
    <xf numFmtId="164" fontId="4" fillId="0" borderId="605" xfId="21" applyNumberFormat="1" applyFont="1" applyBorder="1" applyAlignment="1">
      <alignment vertical="center"/>
    </xf>
    <xf numFmtId="164" fontId="4" fillId="0" borderId="604" xfId="4" applyNumberFormat="1" applyFont="1" applyBorder="1" applyAlignment="1">
      <alignment vertical="center"/>
    </xf>
    <xf numFmtId="164" fontId="4" fillId="0" borderId="603" xfId="4" applyNumberFormat="1" applyFont="1" applyBorder="1" applyAlignment="1">
      <alignment vertical="center"/>
    </xf>
    <xf numFmtId="164" fontId="4" fillId="0" borderId="602" xfId="4" applyNumberFormat="1" applyFont="1" applyBorder="1" applyAlignment="1">
      <alignment vertical="center"/>
    </xf>
    <xf numFmtId="164" fontId="4" fillId="0" borderId="609" xfId="23" applyNumberFormat="1" applyFont="1" applyBorder="1" applyAlignment="1">
      <alignment vertical="center"/>
    </xf>
    <xf numFmtId="164" fontId="4" fillId="0" borderId="610" xfId="23" applyNumberFormat="1" applyFont="1" applyBorder="1" applyAlignment="1">
      <alignment vertical="center"/>
    </xf>
    <xf numFmtId="0" fontId="4" fillId="0" borderId="611" xfId="3" applyFont="1" applyBorder="1" applyAlignment="1">
      <alignment horizontal="left" vertical="center" indent="1"/>
    </xf>
    <xf numFmtId="167" fontId="53" fillId="0" borderId="612" xfId="22" applyNumberFormat="1" applyFont="1" applyFill="1" applyBorder="1" applyAlignment="1">
      <alignment vertical="center"/>
    </xf>
    <xf numFmtId="167" fontId="4" fillId="0" borderId="613" xfId="21" applyNumberFormat="1" applyFont="1" applyBorder="1" applyAlignment="1">
      <alignment vertical="center"/>
    </xf>
    <xf numFmtId="167" fontId="4" fillId="0" borderId="614" xfId="4" applyNumberFormat="1" applyFont="1" applyBorder="1" applyAlignment="1">
      <alignment vertical="center"/>
    </xf>
    <xf numFmtId="167" fontId="4" fillId="0" borderId="612" xfId="4" applyNumberFormat="1" applyFont="1" applyBorder="1" applyAlignment="1">
      <alignment vertical="center"/>
    </xf>
    <xf numFmtId="167" fontId="4" fillId="0" borderId="611" xfId="4" applyNumberFormat="1" applyFont="1" applyBorder="1" applyAlignment="1">
      <alignment vertical="center"/>
    </xf>
    <xf numFmtId="167" fontId="4" fillId="0" borderId="615" xfId="23" applyNumberFormat="1" applyFont="1" applyBorder="1" applyAlignment="1">
      <alignment vertical="center"/>
    </xf>
    <xf numFmtId="167" fontId="4" fillId="0" borderId="616" xfId="23" applyNumberFormat="1" applyFont="1" applyBorder="1" applyAlignment="1">
      <alignment vertical="center"/>
    </xf>
    <xf numFmtId="167" fontId="53" fillId="0" borderId="608" xfId="22" applyNumberFormat="1" applyFont="1" applyFill="1" applyBorder="1" applyAlignment="1">
      <alignment vertical="center"/>
    </xf>
    <xf numFmtId="167" fontId="4" fillId="0" borderId="582" xfId="21" applyNumberFormat="1" applyFont="1" applyBorder="1" applyAlignment="1">
      <alignment vertical="center"/>
    </xf>
    <xf numFmtId="167" fontId="4" fillId="0" borderId="489" xfId="4" applyNumberFormat="1" applyFont="1" applyBorder="1" applyAlignment="1">
      <alignment vertical="center"/>
    </xf>
    <xf numFmtId="167" fontId="4" fillId="0" borderId="608" xfId="4" applyNumberFormat="1" applyFont="1" applyBorder="1" applyAlignment="1">
      <alignment vertical="center"/>
    </xf>
    <xf numFmtId="167" fontId="4" fillId="0" borderId="582" xfId="4" applyNumberFormat="1" applyFont="1" applyBorder="1" applyAlignment="1">
      <alignment vertical="center"/>
    </xf>
    <xf numFmtId="167" fontId="4" fillId="0" borderId="489" xfId="23" applyNumberFormat="1" applyFont="1" applyBorder="1" applyAlignment="1">
      <alignment vertical="center"/>
    </xf>
    <xf numFmtId="167" fontId="4" fillId="0" borderId="608" xfId="23" applyNumberFormat="1" applyFont="1" applyBorder="1" applyAlignment="1">
      <alignment vertical="center"/>
    </xf>
    <xf numFmtId="0" fontId="53" fillId="0" borderId="611" xfId="3" applyFont="1" applyBorder="1" applyAlignment="1">
      <alignment horizontal="left" vertical="center"/>
    </xf>
    <xf numFmtId="0" fontId="53" fillId="0" borderId="582" xfId="3" applyFont="1" applyBorder="1" applyAlignment="1">
      <alignment horizontal="left" vertical="center"/>
    </xf>
    <xf numFmtId="167" fontId="4" fillId="0" borderId="574" xfId="24" applyNumberFormat="1" applyFont="1" applyBorder="1" applyAlignment="1">
      <alignment vertical="center"/>
    </xf>
    <xf numFmtId="167" fontId="4" fillId="0" borderId="613" xfId="24" applyNumberFormat="1" applyFont="1" applyBorder="1" applyAlignment="1">
      <alignment vertical="center"/>
    </xf>
    <xf numFmtId="164" fontId="4" fillId="0" borderId="582" xfId="24" applyNumberFormat="1" applyFont="1" applyBorder="1" applyAlignment="1">
      <alignment vertical="center"/>
    </xf>
    <xf numFmtId="164" fontId="4" fillId="0" borderId="605" xfId="24" applyNumberFormat="1" applyFont="1" applyBorder="1" applyAlignment="1">
      <alignment vertical="center"/>
    </xf>
    <xf numFmtId="0" fontId="53" fillId="0" borderId="617" xfId="3" applyFont="1" applyBorder="1" applyAlignment="1">
      <alignment horizontal="left" vertical="center"/>
    </xf>
    <xf numFmtId="167" fontId="53" fillId="0" borderId="618" xfId="22" applyNumberFormat="1" applyFont="1" applyFill="1" applyBorder="1" applyAlignment="1">
      <alignment vertical="center"/>
    </xf>
    <xf numFmtId="167" fontId="4" fillId="0" borderId="619" xfId="24" applyNumberFormat="1" applyFont="1" applyBorder="1" applyAlignment="1">
      <alignment vertical="center"/>
    </xf>
    <xf numFmtId="167" fontId="4" fillId="0" borderId="620" xfId="4" applyNumberFormat="1" applyFont="1" applyBorder="1" applyAlignment="1">
      <alignment vertical="center"/>
    </xf>
    <xf numFmtId="167" fontId="4" fillId="0" borderId="618" xfId="4" applyNumberFormat="1" applyFont="1" applyBorder="1" applyAlignment="1">
      <alignment vertical="center"/>
    </xf>
    <xf numFmtId="167" fontId="4" fillId="0" borderId="617" xfId="4" applyNumberFormat="1" applyFont="1" applyBorder="1" applyAlignment="1">
      <alignment vertical="center"/>
    </xf>
    <xf numFmtId="167" fontId="4" fillId="0" borderId="621" xfId="23" applyNumberFormat="1" applyFont="1" applyBorder="1" applyAlignment="1">
      <alignment vertical="center"/>
    </xf>
    <xf numFmtId="167" fontId="4" fillId="0" borderId="622" xfId="23" applyNumberFormat="1" applyFont="1" applyBorder="1" applyAlignment="1">
      <alignment vertical="center"/>
    </xf>
    <xf numFmtId="0" fontId="54" fillId="0" borderId="57" xfId="3" applyFont="1" applyBorder="1" applyAlignment="1">
      <alignment vertical="center"/>
    </xf>
    <xf numFmtId="173" fontId="54" fillId="0" borderId="57" xfId="4" applyNumberFormat="1" applyFont="1" applyBorder="1" applyAlignment="1">
      <alignment vertical="center"/>
    </xf>
    <xf numFmtId="0" fontId="38" fillId="15" borderId="593" xfId="3" applyFont="1" applyFill="1" applyBorder="1" applyAlignment="1">
      <alignment vertical="center"/>
    </xf>
    <xf numFmtId="0" fontId="38" fillId="0" borderId="627" xfId="3" applyFont="1" applyBorder="1" applyAlignment="1">
      <alignment vertical="center"/>
    </xf>
    <xf numFmtId="164" fontId="53" fillId="0" borderId="628" xfId="3" applyNumberFormat="1" applyFont="1" applyBorder="1" applyAlignment="1">
      <alignment horizontal="right" vertical="center"/>
    </xf>
    <xf numFmtId="164" fontId="53" fillId="0" borderId="392" xfId="4" applyNumberFormat="1" applyFont="1" applyBorder="1" applyAlignment="1">
      <alignment horizontal="right" vertical="center"/>
    </xf>
    <xf numFmtId="164" fontId="4" fillId="0" borderId="629" xfId="3" applyNumberFormat="1" applyFont="1" applyBorder="1" applyAlignment="1">
      <alignment horizontal="right" vertical="center"/>
    </xf>
    <xf numFmtId="164" fontId="4" fillId="0" borderId="628" xfId="3" applyNumberFormat="1" applyFont="1" applyBorder="1" applyAlignment="1">
      <alignment horizontal="right" vertical="center"/>
    </xf>
    <xf numFmtId="164" fontId="4" fillId="0" borderId="628" xfId="4" applyNumberFormat="1" applyFont="1" applyBorder="1" applyAlignment="1">
      <alignment horizontal="right" vertical="center"/>
    </xf>
    <xf numFmtId="164" fontId="4" fillId="0" borderId="630" xfId="4" applyNumberFormat="1" applyFont="1" applyBorder="1" applyAlignment="1">
      <alignment horizontal="right" vertical="center"/>
    </xf>
    <xf numFmtId="164" fontId="4" fillId="0" borderId="631" xfId="4" applyNumberFormat="1" applyFont="1" applyBorder="1" applyAlignment="1">
      <alignment horizontal="right" vertical="center"/>
    </xf>
    <xf numFmtId="0" fontId="53" fillId="0" borderId="398" xfId="3" applyFont="1" applyBorder="1" applyAlignment="1">
      <alignment horizontal="left" vertical="center"/>
    </xf>
    <xf numFmtId="164" fontId="53" fillId="0" borderId="434" xfId="25" applyNumberFormat="1" applyFont="1" applyFill="1" applyBorder="1" applyAlignment="1">
      <alignment vertical="center"/>
    </xf>
    <xf numFmtId="0" fontId="4" fillId="0" borderId="632" xfId="3" applyFont="1" applyBorder="1" applyAlignment="1">
      <alignment horizontal="left" vertical="center" indent="1"/>
    </xf>
    <xf numFmtId="167" fontId="53" fillId="0" borderId="633" xfId="25" applyNumberFormat="1" applyFont="1" applyFill="1" applyBorder="1" applyAlignment="1">
      <alignment vertical="center"/>
    </xf>
    <xf numFmtId="167" fontId="4" fillId="0" borderId="259" xfId="23" applyNumberFormat="1" applyFont="1" applyBorder="1" applyAlignment="1">
      <alignment vertical="center"/>
    </xf>
    <xf numFmtId="167" fontId="4" fillId="0" borderId="634" xfId="4" applyNumberFormat="1" applyFont="1" applyBorder="1" applyAlignment="1">
      <alignment vertical="center"/>
    </xf>
    <xf numFmtId="167" fontId="4" fillId="0" borderId="633" xfId="4" applyNumberFormat="1" applyFont="1" applyBorder="1" applyAlignment="1">
      <alignment vertical="center"/>
    </xf>
    <xf numFmtId="167" fontId="4" fillId="0" borderId="633" xfId="4" applyNumberFormat="1" applyFont="1" applyFill="1" applyBorder="1" applyAlignment="1">
      <alignment vertical="center"/>
    </xf>
    <xf numFmtId="167" fontId="4" fillId="0" borderId="635" xfId="4" applyNumberFormat="1" applyFont="1" applyBorder="1" applyAlignment="1">
      <alignment vertical="center"/>
    </xf>
    <xf numFmtId="167" fontId="4" fillId="0" borderId="636" xfId="4" applyNumberFormat="1" applyFont="1" applyBorder="1" applyAlignment="1">
      <alignment vertical="center"/>
    </xf>
    <xf numFmtId="167" fontId="4" fillId="0" borderId="637" xfId="26" applyNumberFormat="1" applyFont="1" applyBorder="1" applyAlignment="1">
      <alignment vertical="center"/>
    </xf>
    <xf numFmtId="0" fontId="4" fillId="0" borderId="638" xfId="3" applyFont="1" applyBorder="1" applyAlignment="1">
      <alignment horizontal="left" vertical="center" indent="1"/>
    </xf>
    <xf numFmtId="167" fontId="17" fillId="0" borderId="259" xfId="23" applyNumberFormat="1" applyFont="1" applyFill="1" applyBorder="1" applyAlignment="1">
      <alignment vertical="center"/>
    </xf>
    <xf numFmtId="0" fontId="53" fillId="0" borderId="632" xfId="3" applyFont="1" applyBorder="1" applyAlignment="1">
      <alignment horizontal="left" vertical="center"/>
    </xf>
    <xf numFmtId="0" fontId="4" fillId="0" borderId="632" xfId="3" applyFont="1" applyBorder="1" applyAlignment="1">
      <alignment horizontal="left" vertical="center"/>
    </xf>
    <xf numFmtId="0" fontId="53" fillId="0" borderId="632" xfId="3" applyFont="1" applyBorder="1" applyAlignment="1">
      <alignment vertical="center"/>
    </xf>
    <xf numFmtId="0" fontId="4" fillId="0" borderId="386" xfId="3" applyFont="1" applyBorder="1" applyAlignment="1">
      <alignment horizontal="left" vertical="center"/>
    </xf>
    <xf numFmtId="164" fontId="53" fillId="0" borderId="387" xfId="25" applyNumberFormat="1" applyFont="1" applyFill="1" applyBorder="1" applyAlignment="1">
      <alignment vertical="center"/>
    </xf>
    <xf numFmtId="164" fontId="4" fillId="0" borderId="386" xfId="3" applyNumberFormat="1" applyFont="1" applyBorder="1" applyAlignment="1">
      <alignment vertical="center"/>
    </xf>
    <xf numFmtId="164" fontId="4" fillId="0" borderId="387" xfId="26" applyNumberFormat="1" applyFont="1" applyBorder="1" applyAlignment="1">
      <alignment vertical="center"/>
    </xf>
    <xf numFmtId="164" fontId="53" fillId="0" borderId="594" xfId="25" applyNumberFormat="1" applyFont="1" applyFill="1" applyBorder="1" applyAlignment="1">
      <alignment vertical="center"/>
    </xf>
    <xf numFmtId="164" fontId="4" fillId="0" borderId="392" xfId="4" applyNumberFormat="1" applyFont="1" applyBorder="1" applyAlignment="1">
      <alignment vertical="center"/>
    </xf>
    <xf numFmtId="164" fontId="4" fillId="0" borderId="624" xfId="4" applyNumberFormat="1" applyFont="1" applyBorder="1" applyAlignment="1">
      <alignment vertical="center"/>
    </xf>
    <xf numFmtId="164" fontId="4" fillId="0" borderId="625" xfId="4" applyNumberFormat="1" applyFont="1" applyBorder="1" applyAlignment="1">
      <alignment vertical="center"/>
    </xf>
    <xf numFmtId="164" fontId="4" fillId="0" borderId="626" xfId="4" applyNumberFormat="1" applyFont="1" applyBorder="1" applyAlignment="1">
      <alignment vertical="center"/>
    </xf>
    <xf numFmtId="164" fontId="4" fillId="0" borderId="639" xfId="26" applyNumberFormat="1" applyFont="1" applyBorder="1" applyAlignment="1">
      <alignment vertical="center"/>
    </xf>
    <xf numFmtId="167" fontId="53" fillId="0" borderId="434" xfId="25" applyNumberFormat="1" applyFont="1" applyFill="1" applyBorder="1" applyAlignment="1">
      <alignment vertical="center"/>
    </xf>
    <xf numFmtId="167" fontId="4" fillId="0" borderId="398" xfId="21" applyNumberFormat="1" applyFont="1" applyBorder="1" applyAlignment="1">
      <alignment vertical="center"/>
    </xf>
    <xf numFmtId="167" fontId="4" fillId="0" borderId="434" xfId="26" applyNumberFormat="1" applyFont="1" applyBorder="1" applyAlignment="1">
      <alignment vertical="center"/>
    </xf>
    <xf numFmtId="167" fontId="4" fillId="0" borderId="259" xfId="21" applyNumberFormat="1" applyFont="1" applyBorder="1" applyAlignment="1">
      <alignment vertical="center"/>
    </xf>
    <xf numFmtId="167" fontId="4" fillId="0" borderId="637" xfId="3" applyNumberFormat="1" applyFont="1" applyBorder="1" applyAlignment="1">
      <alignment vertical="center"/>
    </xf>
    <xf numFmtId="0" fontId="53" fillId="0" borderId="632" xfId="3" applyFont="1" applyBorder="1" applyAlignment="1">
      <alignment horizontal="left" vertical="center" indent="1"/>
    </xf>
    <xf numFmtId="0" fontId="4" fillId="0" borderId="632" xfId="3" applyFont="1" applyBorder="1" applyAlignment="1">
      <alignment horizontal="left" vertical="center" indent="2"/>
    </xf>
    <xf numFmtId="167" fontId="17" fillId="0" borderId="259" xfId="21" applyNumberFormat="1" applyFont="1" applyFill="1" applyBorder="1" applyAlignment="1">
      <alignment vertical="center"/>
    </xf>
    <xf numFmtId="0" fontId="53" fillId="0" borderId="386" xfId="3" applyFont="1" applyBorder="1" applyAlignment="1">
      <alignment vertical="center"/>
    </xf>
    <xf numFmtId="164" fontId="4" fillId="0" borderId="639" xfId="3" applyNumberFormat="1" applyFont="1" applyBorder="1" applyAlignment="1">
      <alignment vertical="center"/>
    </xf>
    <xf numFmtId="167" fontId="4" fillId="0" borderId="398" xfId="24" applyNumberFormat="1" applyFont="1" applyBorder="1" applyAlignment="1">
      <alignment vertical="center"/>
    </xf>
    <xf numFmtId="167" fontId="4" fillId="0" borderId="398" xfId="4" applyNumberFormat="1" applyFont="1" applyFill="1" applyBorder="1" applyAlignment="1">
      <alignment vertical="center"/>
    </xf>
    <xf numFmtId="167" fontId="17" fillId="0" borderId="259" xfId="24" applyNumberFormat="1" applyFont="1" applyFill="1" applyBorder="1" applyAlignment="1">
      <alignment vertical="center"/>
    </xf>
    <xf numFmtId="167" fontId="4" fillId="0" borderId="259" xfId="24" applyNumberFormat="1" applyFont="1" applyBorder="1" applyAlignment="1">
      <alignment vertical="center"/>
    </xf>
    <xf numFmtId="0" fontId="53" fillId="0" borderId="640" xfId="3" applyFont="1" applyBorder="1" applyAlignment="1">
      <alignment vertical="center"/>
    </xf>
    <xf numFmtId="167" fontId="53" fillId="0" borderId="641" xfId="25" applyNumberFormat="1" applyFont="1" applyFill="1" applyBorder="1" applyAlignment="1">
      <alignment vertical="center"/>
    </xf>
    <xf numFmtId="167" fontId="4" fillId="0" borderId="386" xfId="24" applyNumberFormat="1" applyFont="1" applyBorder="1" applyAlignment="1">
      <alignment vertical="center"/>
    </xf>
    <xf numFmtId="167" fontId="4" fillId="0" borderId="642" xfId="4" applyNumberFormat="1" applyFont="1" applyBorder="1" applyAlignment="1">
      <alignment vertical="center"/>
    </xf>
    <xf numFmtId="167" fontId="4" fillId="0" borderId="641" xfId="4" applyNumberFormat="1" applyFont="1" applyBorder="1" applyAlignment="1">
      <alignment vertical="center"/>
    </xf>
    <xf numFmtId="167" fontId="4" fillId="0" borderId="643" xfId="4" applyNumberFormat="1" applyFont="1" applyBorder="1" applyAlignment="1">
      <alignment vertical="center"/>
    </xf>
    <xf numFmtId="167" fontId="4" fillId="0" borderId="644" xfId="4" applyNumberFormat="1" applyFont="1" applyBorder="1" applyAlignment="1">
      <alignment vertical="center"/>
    </xf>
    <xf numFmtId="167" fontId="4" fillId="0" borderId="645" xfId="26" applyNumberFormat="1" applyFont="1" applyBorder="1" applyAlignment="1">
      <alignment vertical="center"/>
    </xf>
    <xf numFmtId="0" fontId="57" fillId="0" borderId="24" xfId="3" applyFont="1" applyBorder="1" applyAlignment="1">
      <alignment vertical="center"/>
    </xf>
    <xf numFmtId="164" fontId="57" fillId="0" borderId="24" xfId="4" applyNumberFormat="1" applyFont="1" applyBorder="1" applyAlignment="1">
      <alignment vertical="center"/>
    </xf>
    <xf numFmtId="0" fontId="15" fillId="0" borderId="647" xfId="3" applyFont="1" applyBorder="1" applyAlignment="1">
      <alignment vertical="center"/>
    </xf>
    <xf numFmtId="0" fontId="31" fillId="0" borderId="647" xfId="3" applyFont="1" applyBorder="1"/>
    <xf numFmtId="164" fontId="59" fillId="0" borderId="33" xfId="3" applyNumberFormat="1" applyFont="1" applyBorder="1" applyAlignment="1">
      <alignment vertical="center" wrapText="1"/>
    </xf>
    <xf numFmtId="164" fontId="59" fillId="0" borderId="650" xfId="3" applyNumberFormat="1" applyFont="1" applyBorder="1" applyAlignment="1">
      <alignment horizontal="center" vertical="center" wrapText="1"/>
    </xf>
    <xf numFmtId="164" fontId="59" fillId="0" borderId="34" xfId="3" applyNumberFormat="1" applyFont="1" applyBorder="1" applyAlignment="1">
      <alignment vertical="center" wrapText="1"/>
    </xf>
    <xf numFmtId="164" fontId="60" fillId="0" borderId="33" xfId="3" applyNumberFormat="1" applyFont="1" applyBorder="1" applyAlignment="1">
      <alignment vertical="center" wrapText="1"/>
    </xf>
    <xf numFmtId="164" fontId="60" fillId="0" borderId="650" xfId="3" applyNumberFormat="1" applyFont="1" applyBorder="1" applyAlignment="1">
      <alignment horizontal="center" vertical="center" wrapText="1"/>
    </xf>
    <xf numFmtId="164" fontId="60" fillId="0" borderId="34" xfId="3" applyNumberFormat="1" applyFont="1" applyBorder="1" applyAlignment="1">
      <alignment vertical="center" wrapText="1"/>
    </xf>
    <xf numFmtId="164" fontId="60" fillId="0" borderId="651" xfId="3" applyNumberFormat="1" applyFont="1" applyBorder="1" applyAlignment="1">
      <alignment horizontal="center" vertical="center" wrapText="1"/>
    </xf>
    <xf numFmtId="164" fontId="60" fillId="0" borderId="652" xfId="3" applyNumberFormat="1" applyFont="1" applyBorder="1" applyAlignment="1">
      <alignment vertical="center" wrapText="1"/>
    </xf>
    <xf numFmtId="0" fontId="38" fillId="0" borderId="647" xfId="3" applyFont="1" applyBorder="1" applyAlignment="1">
      <alignment vertical="center"/>
    </xf>
    <xf numFmtId="164" fontId="53" fillId="0" borderId="650" xfId="3" applyNumberFormat="1" applyFont="1" applyBorder="1" applyAlignment="1">
      <alignment horizontal="center" vertical="center"/>
    </xf>
    <xf numFmtId="164" fontId="53" fillId="0" borderId="34" xfId="3" applyNumberFormat="1" applyFont="1" applyBorder="1" applyAlignment="1">
      <alignment horizontal="center" vertical="center"/>
    </xf>
    <xf numFmtId="164" fontId="4" fillId="0" borderId="650" xfId="3" applyNumberFormat="1" applyFont="1" applyBorder="1" applyAlignment="1">
      <alignment horizontal="center" vertical="center"/>
    </xf>
    <xf numFmtId="164" fontId="4" fillId="0" borderId="651" xfId="3" applyNumberFormat="1" applyFont="1" applyBorder="1" applyAlignment="1">
      <alignment horizontal="center" vertical="center"/>
    </xf>
    <xf numFmtId="164" fontId="4" fillId="0" borderId="652" xfId="3" applyNumberFormat="1" applyFont="1" applyBorder="1" applyAlignment="1">
      <alignment horizontal="center" vertical="center"/>
    </xf>
    <xf numFmtId="0" fontId="4" fillId="0" borderId="574" xfId="3" applyFont="1" applyBorder="1" applyAlignment="1">
      <alignment horizontal="left" vertical="center" indent="2"/>
    </xf>
    <xf numFmtId="167" fontId="53" fillId="0" borderId="39" xfId="27" applyNumberFormat="1" applyFont="1" applyFill="1" applyBorder="1" applyAlignment="1">
      <alignment vertical="center"/>
    </xf>
    <xf numFmtId="167" fontId="53" fillId="0" borderId="653" xfId="27" applyNumberFormat="1" applyFont="1" applyFill="1" applyBorder="1" applyAlignment="1">
      <alignment vertical="center"/>
    </xf>
    <xf numFmtId="167" fontId="53" fillId="0" borderId="40" xfId="27" applyNumberFormat="1" applyFont="1" applyFill="1" applyBorder="1" applyAlignment="1">
      <alignment vertical="center"/>
    </xf>
    <xf numFmtId="167" fontId="4" fillId="0" borderId="39" xfId="25" applyNumberFormat="1" applyFont="1" applyBorder="1" applyAlignment="1">
      <alignment vertical="center"/>
    </xf>
    <xf numFmtId="167" fontId="4" fillId="0" borderId="653" xfId="25" applyNumberFormat="1" applyFont="1" applyBorder="1" applyAlignment="1">
      <alignment vertical="center"/>
    </xf>
    <xf numFmtId="167" fontId="4" fillId="0" borderId="40" xfId="25" applyNumberFormat="1" applyFont="1" applyBorder="1" applyAlignment="1">
      <alignment vertical="center"/>
    </xf>
    <xf numFmtId="167" fontId="4" fillId="0" borderId="39" xfId="28" applyNumberFormat="1" applyFont="1" applyBorder="1" applyAlignment="1">
      <alignment vertical="center"/>
    </xf>
    <xf numFmtId="167" fontId="4" fillId="0" borderId="653" xfId="28" applyNumberFormat="1" applyFont="1" applyBorder="1" applyAlignment="1">
      <alignment vertical="center"/>
    </xf>
    <xf numFmtId="167" fontId="4" fillId="0" borderId="40" xfId="28" applyNumberFormat="1" applyFont="1" applyBorder="1" applyAlignment="1">
      <alignment vertical="center"/>
    </xf>
    <xf numFmtId="167" fontId="4" fillId="0" borderId="39" xfId="25" applyNumberFormat="1" applyFont="1" applyFill="1" applyBorder="1" applyAlignment="1">
      <alignment vertical="center"/>
    </xf>
    <xf numFmtId="167" fontId="4" fillId="0" borderId="653" xfId="25" applyNumberFormat="1" applyFont="1" applyFill="1" applyBorder="1" applyAlignment="1">
      <alignment vertical="center"/>
    </xf>
    <xf numFmtId="167" fontId="4" fillId="0" borderId="577" xfId="25" applyNumberFormat="1" applyFont="1" applyFill="1" applyBorder="1" applyAlignment="1">
      <alignment vertical="center"/>
    </xf>
    <xf numFmtId="0" fontId="4" fillId="0" borderId="654" xfId="3" applyFont="1" applyBorder="1" applyAlignment="1">
      <alignment horizontal="left" vertical="center" indent="2"/>
    </xf>
    <xf numFmtId="167" fontId="53" fillId="0" borderId="45" xfId="27" applyNumberFormat="1" applyFont="1" applyFill="1" applyBorder="1" applyAlignment="1">
      <alignment vertical="center"/>
    </xf>
    <xf numFmtId="167" fontId="53" fillId="0" borderId="655" xfId="27" applyNumberFormat="1" applyFont="1" applyFill="1" applyBorder="1" applyAlignment="1">
      <alignment vertical="center"/>
    </xf>
    <xf numFmtId="167" fontId="53" fillId="0" borderId="46" xfId="27" applyNumberFormat="1" applyFont="1" applyFill="1" applyBorder="1" applyAlignment="1">
      <alignment vertical="center"/>
    </xf>
    <xf numFmtId="167" fontId="4" fillId="0" borderId="45" xfId="25" applyNumberFormat="1" applyFont="1" applyBorder="1" applyAlignment="1">
      <alignment vertical="center"/>
    </xf>
    <xf numFmtId="167" fontId="4" fillId="0" borderId="655" xfId="25" applyNumberFormat="1" applyFont="1" applyBorder="1" applyAlignment="1">
      <alignment vertical="center"/>
    </xf>
    <xf numFmtId="167" fontId="4" fillId="0" borderId="46" xfId="25" applyNumberFormat="1" applyFont="1" applyBorder="1" applyAlignment="1">
      <alignment vertical="center"/>
    </xf>
    <xf numFmtId="167" fontId="4" fillId="0" borderId="45" xfId="28" applyNumberFormat="1" applyFont="1" applyBorder="1" applyAlignment="1">
      <alignment vertical="center"/>
    </xf>
    <xf numFmtId="167" fontId="4" fillId="0" borderId="656" xfId="28" applyNumberFormat="1" applyFont="1" applyBorder="1" applyAlignment="1">
      <alignment vertical="center"/>
    </xf>
    <xf numFmtId="167" fontId="4" fillId="0" borderId="46" xfId="28" applyNumberFormat="1" applyFont="1" applyBorder="1" applyAlignment="1">
      <alignment vertical="center"/>
    </xf>
    <xf numFmtId="167" fontId="4" fillId="0" borderId="45" xfId="25" applyNumberFormat="1" applyFont="1" applyFill="1" applyBorder="1" applyAlignment="1">
      <alignment vertical="center"/>
    </xf>
    <xf numFmtId="167" fontId="4" fillId="0" borderId="655" xfId="25" applyNumberFormat="1" applyFont="1" applyFill="1" applyBorder="1" applyAlignment="1">
      <alignment vertical="center"/>
    </xf>
    <xf numFmtId="167" fontId="4" fillId="0" borderId="657" xfId="25" applyNumberFormat="1" applyFont="1" applyFill="1" applyBorder="1" applyAlignment="1">
      <alignment vertical="center"/>
    </xf>
    <xf numFmtId="0" fontId="53" fillId="0" borderId="654" xfId="3" applyFont="1" applyBorder="1" applyAlignment="1">
      <alignment horizontal="left" vertical="center" indent="1"/>
    </xf>
    <xf numFmtId="167" fontId="53" fillId="0" borderId="44" xfId="27" applyNumberFormat="1" applyFont="1" applyFill="1" applyBorder="1" applyAlignment="1">
      <alignment vertical="center"/>
    </xf>
    <xf numFmtId="164" fontId="53" fillId="0" borderId="45" xfId="27" applyNumberFormat="1" applyFont="1" applyFill="1" applyBorder="1" applyAlignment="1">
      <alignment vertical="center"/>
    </xf>
    <xf numFmtId="164" fontId="53" fillId="0" borderId="655" xfId="27" applyNumberFormat="1" applyFont="1" applyFill="1" applyBorder="1" applyAlignment="1">
      <alignment vertical="center"/>
    </xf>
    <xf numFmtId="164" fontId="53" fillId="0" borderId="46" xfId="27" applyNumberFormat="1" applyFont="1" applyFill="1" applyBorder="1" applyAlignment="1">
      <alignment vertical="center"/>
    </xf>
    <xf numFmtId="164" fontId="4" fillId="0" borderId="45" xfId="25" applyNumberFormat="1" applyFont="1" applyBorder="1" applyAlignment="1">
      <alignment vertical="center"/>
    </xf>
    <xf numFmtId="164" fontId="4" fillId="0" borderId="655" xfId="25" applyNumberFormat="1" applyFont="1" applyBorder="1" applyAlignment="1">
      <alignment vertical="center"/>
    </xf>
    <xf numFmtId="164" fontId="4" fillId="0" borderId="46" xfId="25" applyNumberFormat="1" applyFont="1" applyBorder="1" applyAlignment="1">
      <alignment vertical="center"/>
    </xf>
    <xf numFmtId="164" fontId="4" fillId="0" borderId="45" xfId="28" applyNumberFormat="1" applyFont="1" applyBorder="1" applyAlignment="1">
      <alignment vertical="center"/>
    </xf>
    <xf numFmtId="164" fontId="4" fillId="0" borderId="656" xfId="28" applyNumberFormat="1" applyFont="1" applyBorder="1" applyAlignment="1">
      <alignment vertical="center"/>
    </xf>
    <xf numFmtId="164" fontId="4" fillId="0" borderId="46" xfId="28" applyNumberFormat="1" applyFont="1" applyBorder="1" applyAlignment="1">
      <alignment vertical="center"/>
    </xf>
    <xf numFmtId="164" fontId="4" fillId="0" borderId="45" xfId="25" applyNumberFormat="1" applyFont="1" applyFill="1" applyBorder="1" applyAlignment="1">
      <alignment vertical="center"/>
    </xf>
    <xf numFmtId="164" fontId="4" fillId="0" borderId="655" xfId="25" applyNumberFormat="1" applyFont="1" applyFill="1" applyBorder="1" applyAlignment="1">
      <alignment vertical="center"/>
    </xf>
    <xf numFmtId="164" fontId="4" fillId="0" borderId="657" xfId="25" applyNumberFormat="1" applyFont="1" applyFill="1" applyBorder="1" applyAlignment="1">
      <alignment vertical="center"/>
    </xf>
    <xf numFmtId="0" fontId="4" fillId="0" borderId="654" xfId="3" applyFont="1" applyBorder="1" applyAlignment="1">
      <alignment horizontal="left" vertical="center" indent="3"/>
    </xf>
    <xf numFmtId="0" fontId="53" fillId="0" borderId="582" xfId="3" applyFont="1" applyBorder="1" applyAlignment="1">
      <alignment horizontal="left" vertical="center" indent="1"/>
    </xf>
    <xf numFmtId="164" fontId="53" fillId="0" borderId="51" xfId="27" applyNumberFormat="1" applyFont="1" applyFill="1" applyBorder="1" applyAlignment="1">
      <alignment vertical="center"/>
    </xf>
    <xf numFmtId="164" fontId="53" fillId="0" borderId="658" xfId="27" applyNumberFormat="1" applyFont="1" applyFill="1" applyBorder="1" applyAlignment="1">
      <alignment vertical="center"/>
    </xf>
    <xf numFmtId="164" fontId="53" fillId="0" borderId="52" xfId="27" applyNumberFormat="1" applyFont="1" applyFill="1" applyBorder="1" applyAlignment="1">
      <alignment vertical="center"/>
    </xf>
    <xf numFmtId="164" fontId="4" fillId="0" borderId="51" xfId="25" applyNumberFormat="1" applyFont="1" applyBorder="1" applyAlignment="1">
      <alignment vertical="center"/>
    </xf>
    <xf numFmtId="164" fontId="4" fillId="0" borderId="658" xfId="25" applyNumberFormat="1" applyFont="1" applyBorder="1" applyAlignment="1">
      <alignment vertical="center"/>
    </xf>
    <xf numFmtId="164" fontId="4" fillId="0" borderId="52" xfId="25" applyNumberFormat="1" applyFont="1" applyBorder="1" applyAlignment="1">
      <alignment vertical="center"/>
    </xf>
    <xf numFmtId="164" fontId="4" fillId="0" borderId="51" xfId="28" applyNumberFormat="1" applyFont="1" applyBorder="1" applyAlignment="1">
      <alignment vertical="center"/>
    </xf>
    <xf numFmtId="164" fontId="4" fillId="0" borderId="658" xfId="28" applyNumberFormat="1" applyFont="1" applyBorder="1" applyAlignment="1">
      <alignment vertical="center"/>
    </xf>
    <xf numFmtId="164" fontId="4" fillId="0" borderId="52" xfId="28" applyNumberFormat="1" applyFont="1" applyBorder="1" applyAlignment="1">
      <alignment vertical="center"/>
    </xf>
    <xf numFmtId="164" fontId="4" fillId="0" borderId="51" xfId="25" applyNumberFormat="1" applyFont="1" applyFill="1" applyBorder="1" applyAlignment="1">
      <alignment vertical="center"/>
    </xf>
    <xf numFmtId="164" fontId="4" fillId="0" borderId="658" xfId="25" applyNumberFormat="1" applyFont="1" applyFill="1" applyBorder="1" applyAlignment="1">
      <alignment vertical="center"/>
    </xf>
    <xf numFmtId="164" fontId="4" fillId="0" borderId="585" xfId="25" applyNumberFormat="1" applyFont="1" applyFill="1" applyBorder="1" applyAlignment="1">
      <alignment vertical="center"/>
    </xf>
    <xf numFmtId="0" fontId="53" fillId="0" borderId="659" xfId="3" applyFont="1" applyBorder="1" applyAlignment="1">
      <alignment horizontal="left" vertical="center" wrapText="1"/>
    </xf>
    <xf numFmtId="167" fontId="53" fillId="0" borderId="33" xfId="27" applyNumberFormat="1" applyFont="1" applyFill="1" applyBorder="1" applyAlignment="1">
      <alignment vertical="center"/>
    </xf>
    <xf numFmtId="167" fontId="53" fillId="0" borderId="660" xfId="27" applyNumberFormat="1" applyFont="1" applyFill="1" applyBorder="1" applyAlignment="1">
      <alignment vertical="center"/>
    </xf>
    <xf numFmtId="167" fontId="53" fillId="0" borderId="34" xfId="27" applyNumberFormat="1" applyFont="1" applyFill="1" applyBorder="1" applyAlignment="1">
      <alignment vertical="center"/>
    </xf>
    <xf numFmtId="167" fontId="4" fillId="0" borderId="33" xfId="25" applyNumberFormat="1" applyFont="1" applyBorder="1" applyAlignment="1">
      <alignment vertical="center"/>
    </xf>
    <xf numFmtId="167" fontId="4" fillId="0" borderId="660" xfId="25" applyNumberFormat="1" applyFont="1" applyBorder="1" applyAlignment="1">
      <alignment vertical="center"/>
    </xf>
    <xf numFmtId="167" fontId="4" fillId="0" borderId="34" xfId="25" applyNumberFormat="1" applyFont="1" applyBorder="1" applyAlignment="1">
      <alignment vertical="center"/>
    </xf>
    <xf numFmtId="167" fontId="4" fillId="0" borderId="33" xfId="28" applyNumberFormat="1" applyFont="1" applyBorder="1" applyAlignment="1">
      <alignment vertical="center"/>
    </xf>
    <xf numFmtId="167" fontId="4" fillId="0" borderId="661" xfId="28" applyNumberFormat="1" applyFont="1" applyBorder="1" applyAlignment="1">
      <alignment vertical="center"/>
    </xf>
    <xf numFmtId="167" fontId="4" fillId="0" borderId="34" xfId="28" applyNumberFormat="1" applyFont="1" applyBorder="1" applyAlignment="1">
      <alignment vertical="center"/>
    </xf>
    <xf numFmtId="167" fontId="4" fillId="0" borderId="33" xfId="25" applyNumberFormat="1" applyFont="1" applyFill="1" applyBorder="1" applyAlignment="1">
      <alignment vertical="center"/>
    </xf>
    <xf numFmtId="167" fontId="4" fillId="0" borderId="660" xfId="25" applyNumberFormat="1" applyFont="1" applyFill="1" applyBorder="1" applyAlignment="1">
      <alignment vertical="center"/>
    </xf>
    <xf numFmtId="167" fontId="4" fillId="0" borderId="652" xfId="25" applyNumberFormat="1" applyFont="1" applyFill="1" applyBorder="1" applyAlignment="1">
      <alignment vertical="center"/>
    </xf>
    <xf numFmtId="164" fontId="54" fillId="0" borderId="57" xfId="3" applyNumberFormat="1" applyFont="1" applyBorder="1" applyAlignment="1">
      <alignment vertical="center"/>
    </xf>
    <xf numFmtId="164" fontId="54" fillId="0" borderId="57" xfId="25" applyNumberFormat="1" applyFont="1" applyBorder="1" applyAlignment="1">
      <alignment vertical="center"/>
    </xf>
    <xf numFmtId="0" fontId="58" fillId="0" borderId="0" xfId="3" quotePrefix="1" applyFont="1" applyAlignment="1">
      <alignment horizontal="left" vertical="center"/>
    </xf>
    <xf numFmtId="0" fontId="58" fillId="0" borderId="0" xfId="3" applyFont="1" applyAlignment="1">
      <alignment horizontal="left" vertical="center"/>
    </xf>
    <xf numFmtId="0" fontId="58" fillId="0" borderId="0" xfId="3" applyFont="1" applyAlignment="1">
      <alignment horizontal="left" vertical="center" wrapText="1"/>
    </xf>
    <xf numFmtId="0" fontId="53" fillId="0" borderId="392" xfId="3" quotePrefix="1" applyFont="1" applyBorder="1" applyAlignment="1">
      <alignment vertical="center"/>
    </xf>
    <xf numFmtId="0" fontId="53" fillId="0" borderId="663" xfId="3" applyFont="1" applyBorder="1" applyAlignment="1">
      <alignment horizontal="centerContinuous" vertical="center"/>
    </xf>
    <xf numFmtId="0" fontId="53" fillId="0" borderId="664" xfId="3" applyFont="1" applyBorder="1" applyAlignment="1">
      <alignment horizontal="centerContinuous" vertical="center"/>
    </xf>
    <xf numFmtId="0" fontId="53" fillId="0" borderId="665" xfId="3" applyFont="1" applyBorder="1" applyAlignment="1">
      <alignment horizontal="centerContinuous" vertical="center"/>
    </xf>
    <xf numFmtId="0" fontId="4" fillId="0" borderId="663" xfId="3" applyFont="1" applyBorder="1" applyAlignment="1">
      <alignment horizontal="centerContinuous" vertical="center"/>
    </xf>
    <xf numFmtId="0" fontId="4" fillId="0" borderId="664" xfId="3" applyFont="1" applyBorder="1" applyAlignment="1">
      <alignment horizontal="centerContinuous" vertical="center"/>
    </xf>
    <xf numFmtId="0" fontId="4" fillId="0" borderId="665" xfId="3" applyFont="1" applyBorder="1" applyAlignment="1">
      <alignment horizontal="centerContinuous" vertical="center"/>
    </xf>
    <xf numFmtId="0" fontId="61" fillId="0" borderId="666" xfId="3" quotePrefix="1" applyFont="1" applyBorder="1" applyAlignment="1">
      <alignment vertical="center"/>
    </xf>
    <xf numFmtId="0" fontId="53" fillId="0" borderId="667" xfId="3" applyFont="1" applyBorder="1" applyAlignment="1">
      <alignment horizontal="center" vertical="center"/>
    </xf>
    <xf numFmtId="0" fontId="53" fillId="0" borderId="668" xfId="3" applyFont="1" applyBorder="1" applyAlignment="1">
      <alignment horizontal="center" vertical="center"/>
    </xf>
    <xf numFmtId="0" fontId="53" fillId="0" borderId="669" xfId="25" applyNumberFormat="1" applyFont="1" applyFill="1" applyBorder="1" applyAlignment="1">
      <alignment horizontal="center" vertical="center"/>
    </xf>
    <xf numFmtId="0" fontId="4" fillId="0" borderId="667" xfId="3" applyFont="1" applyBorder="1" applyAlignment="1">
      <alignment horizontal="center" vertical="center"/>
    </xf>
    <xf numFmtId="0" fontId="4" fillId="0" borderId="668" xfId="3" applyFont="1" applyBorder="1" applyAlignment="1">
      <alignment horizontal="center" vertical="center"/>
    </xf>
    <xf numFmtId="0" fontId="4" fillId="0" borderId="669" xfId="25" applyNumberFormat="1" applyFont="1" applyBorder="1" applyAlignment="1">
      <alignment horizontal="center" vertical="center"/>
    </xf>
    <xf numFmtId="0" fontId="4" fillId="0" borderId="670" xfId="25" applyNumberFormat="1" applyFont="1" applyFill="1" applyBorder="1" applyAlignment="1">
      <alignment horizontal="center" vertical="center"/>
    </xf>
    <xf numFmtId="0" fontId="61" fillId="0" borderId="671" xfId="3" quotePrefix="1" applyFont="1" applyBorder="1" applyAlignment="1">
      <alignment vertical="center"/>
    </xf>
    <xf numFmtId="0" fontId="53" fillId="0" borderId="672" xfId="3" applyFont="1" applyBorder="1" applyAlignment="1">
      <alignment horizontal="center" vertical="center"/>
    </xf>
    <xf numFmtId="0" fontId="53" fillId="0" borderId="673" xfId="3" applyFont="1" applyBorder="1" applyAlignment="1">
      <alignment horizontal="center" vertical="center"/>
    </xf>
    <xf numFmtId="0" fontId="53" fillId="0" borderId="674" xfId="25" applyNumberFormat="1" applyFont="1" applyFill="1" applyBorder="1" applyAlignment="1">
      <alignment horizontal="center" vertical="center"/>
    </xf>
    <xf numFmtId="0" fontId="4" fillId="0" borderId="672" xfId="3" applyFont="1" applyBorder="1" applyAlignment="1">
      <alignment horizontal="center" vertical="center"/>
    </xf>
    <xf numFmtId="0" fontId="4" fillId="0" borderId="673" xfId="3" applyFont="1" applyBorder="1" applyAlignment="1">
      <alignment horizontal="center" vertical="center"/>
    </xf>
    <xf numFmtId="0" fontId="4" fillId="0" borderId="674" xfId="25" applyNumberFormat="1" applyFont="1" applyBorder="1" applyAlignment="1">
      <alignment horizontal="center" vertical="center"/>
    </xf>
    <xf numFmtId="0" fontId="4" fillId="0" borderId="675" xfId="25" applyNumberFormat="1" applyFont="1" applyFill="1" applyBorder="1" applyAlignment="1">
      <alignment horizontal="center" vertical="center"/>
    </xf>
    <xf numFmtId="0" fontId="53" fillId="0" borderId="676" xfId="3" applyFont="1" applyBorder="1" applyAlignment="1">
      <alignment vertical="center"/>
    </xf>
    <xf numFmtId="0" fontId="53" fillId="0" borderId="677" xfId="3" applyFont="1" applyBorder="1" applyAlignment="1">
      <alignment horizontal="center" vertical="center"/>
    </xf>
    <xf numFmtId="0" fontId="53" fillId="0" borderId="678" xfId="3" applyFont="1" applyBorder="1" applyAlignment="1">
      <alignment horizontal="center" vertical="center"/>
    </xf>
    <xf numFmtId="0" fontId="53" fillId="0" borderId="679" xfId="25" applyNumberFormat="1" applyFont="1" applyFill="1" applyBorder="1" applyAlignment="1">
      <alignment horizontal="center" vertical="center"/>
    </xf>
    <xf numFmtId="0" fontId="4" fillId="0" borderId="677" xfId="3" applyFont="1" applyBorder="1" applyAlignment="1">
      <alignment horizontal="center" vertical="center"/>
    </xf>
    <xf numFmtId="0" fontId="4" fillId="0" borderId="678" xfId="3" applyFont="1" applyBorder="1" applyAlignment="1">
      <alignment horizontal="center" vertical="center"/>
    </xf>
    <xf numFmtId="0" fontId="4" fillId="0" borderId="679" xfId="25" applyNumberFormat="1" applyFont="1" applyBorder="1" applyAlignment="1">
      <alignment horizontal="center" vertical="center"/>
    </xf>
    <xf numFmtId="0" fontId="4" fillId="0" borderId="680" xfId="25" applyNumberFormat="1" applyFont="1" applyFill="1" applyBorder="1" applyAlignment="1">
      <alignment horizontal="center" vertical="center"/>
    </xf>
    <xf numFmtId="0" fontId="4" fillId="0" borderId="681" xfId="3" applyFont="1" applyBorder="1" applyAlignment="1">
      <alignment horizontal="left" vertical="center" indent="2"/>
    </xf>
    <xf numFmtId="167" fontId="53" fillId="0" borderId="682" xfId="3" applyNumberFormat="1" applyFont="1" applyBorder="1" applyAlignment="1">
      <alignment vertical="center"/>
    </xf>
    <xf numFmtId="167" fontId="53" fillId="0" borderId="683" xfId="3" applyNumberFormat="1" applyFont="1" applyBorder="1" applyAlignment="1">
      <alignment vertical="center"/>
    </xf>
    <xf numFmtId="167" fontId="53" fillId="0" borderId="684" xfId="29" applyNumberFormat="1" applyFont="1" applyFill="1" applyBorder="1" applyAlignment="1">
      <alignment vertical="center"/>
    </xf>
    <xf numFmtId="167" fontId="4" fillId="0" borderId="685" xfId="3" applyNumberFormat="1" applyFont="1" applyBorder="1" applyAlignment="1">
      <alignment vertical="center"/>
    </xf>
    <xf numFmtId="167" fontId="4" fillId="0" borderId="686" xfId="3" applyNumberFormat="1" applyFont="1" applyBorder="1" applyAlignment="1">
      <alignment vertical="center"/>
    </xf>
    <xf numFmtId="167" fontId="4" fillId="0" borderId="687" xfId="25" applyNumberFormat="1" applyFont="1" applyFill="1" applyBorder="1" applyAlignment="1">
      <alignment vertical="center"/>
    </xf>
    <xf numFmtId="167" fontId="4" fillId="0" borderId="688" xfId="25" applyNumberFormat="1" applyFont="1" applyFill="1" applyBorder="1" applyAlignment="1">
      <alignment vertical="center"/>
    </xf>
    <xf numFmtId="0" fontId="53" fillId="0" borderId="681" xfId="3" applyFont="1" applyBorder="1" applyAlignment="1">
      <alignment horizontal="left" vertical="center" indent="1"/>
    </xf>
    <xf numFmtId="167" fontId="4" fillId="0" borderId="689" xfId="3" applyNumberFormat="1" applyFont="1" applyBorder="1" applyAlignment="1">
      <alignment vertical="center"/>
    </xf>
    <xf numFmtId="167" fontId="4" fillId="0" borderId="690" xfId="3" applyNumberFormat="1" applyFont="1" applyBorder="1" applyAlignment="1">
      <alignment vertical="center"/>
    </xf>
    <xf numFmtId="167" fontId="4" fillId="0" borderId="691" xfId="25" applyNumberFormat="1" applyFont="1" applyFill="1" applyBorder="1" applyAlignment="1">
      <alignment vertical="center"/>
    </xf>
    <xf numFmtId="167" fontId="4" fillId="0" borderId="692" xfId="25" applyNumberFormat="1" applyFont="1" applyFill="1" applyBorder="1" applyAlignment="1">
      <alignment vertical="center"/>
    </xf>
    <xf numFmtId="167" fontId="4" fillId="0" borderId="687" xfId="3" applyNumberFormat="1" applyFont="1" applyBorder="1" applyAlignment="1">
      <alignment vertical="center"/>
    </xf>
    <xf numFmtId="167" fontId="4" fillId="0" borderId="688" xfId="3" applyNumberFormat="1" applyFont="1" applyBorder="1" applyAlignment="1">
      <alignment vertical="center"/>
    </xf>
    <xf numFmtId="167" fontId="53" fillId="0" borderId="689" xfId="3" applyNumberFormat="1" applyFont="1" applyBorder="1" applyAlignment="1">
      <alignment vertical="center"/>
    </xf>
    <xf numFmtId="167" fontId="53" fillId="0" borderId="690" xfId="3" applyNumberFormat="1" applyFont="1" applyBorder="1" applyAlignment="1">
      <alignment vertical="center"/>
    </xf>
    <xf numFmtId="167" fontId="53" fillId="0" borderId="691" xfId="30" applyNumberFormat="1" applyFont="1" applyFill="1" applyBorder="1" applyAlignment="1">
      <alignment vertical="center"/>
    </xf>
    <xf numFmtId="0" fontId="53" fillId="0" borderId="178" xfId="3" applyFont="1" applyBorder="1" applyAlignment="1">
      <alignment horizontal="left" vertical="center" indent="1"/>
    </xf>
    <xf numFmtId="167" fontId="53" fillId="0" borderId="693" xfId="3" applyNumberFormat="1" applyFont="1" applyBorder="1" applyAlignment="1">
      <alignment vertical="center"/>
    </xf>
    <xf numFmtId="167" fontId="53" fillId="0" borderId="694" xfId="3" applyNumberFormat="1" applyFont="1" applyBorder="1" applyAlignment="1">
      <alignment vertical="center"/>
    </xf>
    <xf numFmtId="167" fontId="53" fillId="0" borderId="695" xfId="30" applyNumberFormat="1" applyFont="1" applyFill="1" applyBorder="1" applyAlignment="1">
      <alignment vertical="center"/>
    </xf>
    <xf numFmtId="167" fontId="4" fillId="0" borderId="693" xfId="3" applyNumberFormat="1" applyFont="1" applyBorder="1" applyAlignment="1">
      <alignment vertical="center"/>
    </xf>
    <xf numFmtId="167" fontId="4" fillId="0" borderId="694" xfId="3" applyNumberFormat="1" applyFont="1" applyBorder="1" applyAlignment="1">
      <alignment vertical="center"/>
    </xf>
    <xf numFmtId="167" fontId="4" fillId="0" borderId="695" xfId="25" applyNumberFormat="1" applyFont="1" applyFill="1" applyBorder="1" applyAlignment="1">
      <alignment vertical="center"/>
    </xf>
    <xf numFmtId="167" fontId="4" fillId="0" borderId="696" xfId="25" applyNumberFormat="1" applyFont="1" applyFill="1" applyBorder="1" applyAlignment="1">
      <alignment vertical="center"/>
    </xf>
    <xf numFmtId="0" fontId="53" fillId="0" borderId="392" xfId="3" applyFont="1" applyBorder="1" applyAlignment="1">
      <alignment vertical="center"/>
    </xf>
    <xf numFmtId="167" fontId="53" fillId="0" borderId="697" xfId="3" applyNumberFormat="1" applyFont="1" applyBorder="1" applyAlignment="1">
      <alignment vertical="center"/>
    </xf>
    <xf numFmtId="167" fontId="53" fillId="0" borderId="698" xfId="3" applyNumberFormat="1" applyFont="1" applyBorder="1" applyAlignment="1">
      <alignment vertical="center"/>
    </xf>
    <xf numFmtId="167" fontId="53" fillId="0" borderId="699" xfId="30" applyNumberFormat="1" applyFont="1" applyFill="1" applyBorder="1" applyAlignment="1">
      <alignment vertical="center"/>
    </xf>
    <xf numFmtId="167" fontId="4" fillId="0" borderId="697" xfId="3" applyNumberFormat="1" applyFont="1" applyBorder="1" applyAlignment="1">
      <alignment vertical="center"/>
    </xf>
    <xf numFmtId="167" fontId="4" fillId="0" borderId="698" xfId="3" applyNumberFormat="1" applyFont="1" applyBorder="1" applyAlignment="1">
      <alignment vertical="center"/>
    </xf>
    <xf numFmtId="167" fontId="4" fillId="0" borderId="699" xfId="25" applyNumberFormat="1" applyFont="1" applyFill="1" applyBorder="1" applyAlignment="1">
      <alignment vertical="center"/>
    </xf>
    <xf numFmtId="167" fontId="4" fillId="0" borderId="700" xfId="25" applyNumberFormat="1" applyFont="1" applyFill="1" applyBorder="1" applyAlignment="1">
      <alignment vertical="center"/>
    </xf>
    <xf numFmtId="167" fontId="53" fillId="0" borderId="677" xfId="3" applyNumberFormat="1" applyFont="1" applyBorder="1" applyAlignment="1">
      <alignment horizontal="center" vertical="center"/>
    </xf>
    <xf numFmtId="167" fontId="53" fillId="0" borderId="678" xfId="3" applyNumberFormat="1" applyFont="1" applyBorder="1" applyAlignment="1">
      <alignment horizontal="center" vertical="center"/>
    </xf>
    <xf numFmtId="167" fontId="53" fillId="0" borderId="679" xfId="29" applyNumberFormat="1" applyFont="1" applyBorder="1" applyAlignment="1">
      <alignment horizontal="center" vertical="center"/>
    </xf>
    <xf numFmtId="167" fontId="4" fillId="0" borderId="677" xfId="3" applyNumberFormat="1" applyFont="1" applyBorder="1" applyAlignment="1">
      <alignment horizontal="center" vertical="center"/>
    </xf>
    <xf numFmtId="167" fontId="4" fillId="0" borderId="678" xfId="3" applyNumberFormat="1" applyFont="1" applyBorder="1" applyAlignment="1">
      <alignment horizontal="center" vertical="center"/>
    </xf>
    <xf numFmtId="167" fontId="4" fillId="0" borderId="679" xfId="29" applyNumberFormat="1" applyFont="1" applyBorder="1" applyAlignment="1">
      <alignment horizontal="center" vertical="center"/>
    </xf>
    <xf numFmtId="0" fontId="53" fillId="0" borderId="681" xfId="3" quotePrefix="1" applyFont="1" applyBorder="1" applyAlignment="1">
      <alignment vertical="center"/>
    </xf>
    <xf numFmtId="167" fontId="53" fillId="0" borderId="689" xfId="3" applyNumberFormat="1" applyFont="1" applyBorder="1" applyAlignment="1">
      <alignment horizontal="center" vertical="center"/>
    </xf>
    <xf numFmtId="0" fontId="55" fillId="0" borderId="701" xfId="3" applyFont="1" applyBorder="1" applyAlignment="1">
      <alignment vertical="center"/>
    </xf>
    <xf numFmtId="167" fontId="53" fillId="0" borderId="691" xfId="29" applyNumberFormat="1" applyFont="1" applyBorder="1" applyAlignment="1">
      <alignment horizontal="center" vertical="center"/>
    </xf>
    <xf numFmtId="167" fontId="4" fillId="0" borderId="689" xfId="3" applyNumberFormat="1" applyFont="1" applyBorder="1" applyAlignment="1">
      <alignment horizontal="center" vertical="center"/>
    </xf>
    <xf numFmtId="167" fontId="4" fillId="0" borderId="690" xfId="3" applyNumberFormat="1" applyFont="1" applyBorder="1" applyAlignment="1">
      <alignment horizontal="center" vertical="center"/>
    </xf>
    <xf numFmtId="167" fontId="4" fillId="0" borderId="691" xfId="29" applyNumberFormat="1" applyFont="1" applyBorder="1" applyAlignment="1">
      <alignment horizontal="center" vertical="center"/>
    </xf>
    <xf numFmtId="0" fontId="4" fillId="0" borderId="689" xfId="3" applyFont="1" applyBorder="1" applyAlignment="1">
      <alignment horizontal="center" vertical="center"/>
    </xf>
    <xf numFmtId="0" fontId="4" fillId="0" borderId="690" xfId="3" applyFont="1" applyBorder="1" applyAlignment="1">
      <alignment horizontal="center" vertical="center"/>
    </xf>
    <xf numFmtId="0" fontId="4" fillId="0" borderId="691" xfId="25" applyNumberFormat="1" applyFont="1" applyBorder="1" applyAlignment="1">
      <alignment horizontal="center" vertical="center"/>
    </xf>
    <xf numFmtId="0" fontId="4" fillId="0" borderId="692" xfId="25" applyNumberFormat="1" applyFont="1" applyFill="1" applyBorder="1" applyAlignment="1">
      <alignment horizontal="center" vertical="center"/>
    </xf>
    <xf numFmtId="167" fontId="53" fillId="0" borderId="702" xfId="3" applyNumberFormat="1" applyFont="1" applyBorder="1" applyAlignment="1">
      <alignment horizontal="center" vertical="center"/>
    </xf>
    <xf numFmtId="167" fontId="53" fillId="0" borderId="684" xfId="31" applyNumberFormat="1" applyFont="1" applyFill="1" applyBorder="1" applyAlignment="1">
      <alignment vertical="center"/>
    </xf>
    <xf numFmtId="167" fontId="4" fillId="0" borderId="682" xfId="3" applyNumberFormat="1" applyFont="1" applyBorder="1" applyAlignment="1">
      <alignment vertical="center"/>
    </xf>
    <xf numFmtId="167" fontId="4" fillId="0" borderId="683" xfId="3" applyNumberFormat="1" applyFont="1" applyBorder="1" applyAlignment="1">
      <alignment vertical="center"/>
    </xf>
    <xf numFmtId="167" fontId="4" fillId="0" borderId="684" xfId="29" applyNumberFormat="1" applyFont="1" applyFill="1" applyBorder="1" applyAlignment="1">
      <alignment vertical="center"/>
    </xf>
    <xf numFmtId="167" fontId="53" fillId="0" borderId="684" xfId="3" applyNumberFormat="1" applyFont="1" applyBorder="1" applyAlignment="1">
      <alignment vertical="center"/>
    </xf>
    <xf numFmtId="167" fontId="4" fillId="0" borderId="684" xfId="3" applyNumberFormat="1" applyFont="1" applyBorder="1" applyAlignment="1">
      <alignment vertical="center"/>
    </xf>
    <xf numFmtId="167" fontId="53" fillId="0" borderId="695" xfId="3" applyNumberFormat="1" applyFont="1" applyBorder="1" applyAlignment="1">
      <alignment vertical="center"/>
    </xf>
    <xf numFmtId="167" fontId="4" fillId="0" borderId="695" xfId="3" applyNumberFormat="1" applyFont="1" applyBorder="1" applyAlignment="1">
      <alignment vertical="center"/>
    </xf>
    <xf numFmtId="167" fontId="4" fillId="0" borderId="696" xfId="3" applyNumberFormat="1" applyFont="1" applyBorder="1" applyAlignment="1">
      <alignment vertical="center"/>
    </xf>
    <xf numFmtId="0" fontId="53" fillId="0" borderId="392" xfId="3" applyFont="1" applyBorder="1" applyAlignment="1">
      <alignment horizontal="left" vertical="center"/>
    </xf>
    <xf numFmtId="167" fontId="53" fillId="0" borderId="703" xfId="3" applyNumberFormat="1" applyFont="1" applyBorder="1" applyAlignment="1">
      <alignment vertical="center"/>
    </xf>
    <xf numFmtId="167" fontId="53" fillId="0" borderId="704" xfId="3" applyNumberFormat="1" applyFont="1" applyBorder="1" applyAlignment="1">
      <alignment vertical="center"/>
    </xf>
    <xf numFmtId="167" fontId="53" fillId="0" borderId="705" xfId="3" applyNumberFormat="1" applyFont="1" applyBorder="1" applyAlignment="1">
      <alignment vertical="center"/>
    </xf>
    <xf numFmtId="167" fontId="4" fillId="0" borderId="703" xfId="3" applyNumberFormat="1" applyFont="1" applyBorder="1" applyAlignment="1">
      <alignment vertical="center"/>
    </xf>
    <xf numFmtId="167" fontId="4" fillId="0" borderId="704" xfId="3" applyNumberFormat="1" applyFont="1" applyBorder="1" applyAlignment="1">
      <alignment vertical="center"/>
    </xf>
    <xf numFmtId="167" fontId="4" fillId="0" borderId="705" xfId="3" applyNumberFormat="1" applyFont="1" applyBorder="1" applyAlignment="1">
      <alignment vertical="center"/>
    </xf>
    <xf numFmtId="167" fontId="4" fillId="0" borderId="699" xfId="3" applyNumberFormat="1" applyFont="1" applyBorder="1" applyAlignment="1">
      <alignment vertical="center"/>
    </xf>
    <xf numFmtId="167" fontId="4" fillId="0" borderId="700" xfId="3" applyNumberFormat="1" applyFont="1" applyBorder="1" applyAlignment="1">
      <alignment vertical="center"/>
    </xf>
    <xf numFmtId="0" fontId="53" fillId="0" borderId="679" xfId="29" applyNumberFormat="1" applyFont="1" applyBorder="1" applyAlignment="1">
      <alignment horizontal="center" vertical="center"/>
    </xf>
    <xf numFmtId="0" fontId="4" fillId="0" borderId="679" xfId="29" applyNumberFormat="1" applyFont="1" applyBorder="1" applyAlignment="1">
      <alignment horizontal="center" vertical="center"/>
    </xf>
    <xf numFmtId="0" fontId="53" fillId="0" borderId="689" xfId="3" applyFont="1" applyBorder="1" applyAlignment="1">
      <alignment horizontal="center" vertical="center"/>
    </xf>
    <xf numFmtId="0" fontId="53" fillId="0" borderId="690" xfId="3" applyFont="1" applyBorder="1" applyAlignment="1">
      <alignment horizontal="center" vertical="center"/>
    </xf>
    <xf numFmtId="0" fontId="53" fillId="0" borderId="691" xfId="29" applyNumberFormat="1" applyFont="1" applyBorder="1" applyAlignment="1">
      <alignment horizontal="center" vertical="center"/>
    </xf>
    <xf numFmtId="0" fontId="4" fillId="0" borderId="691" xfId="29" applyNumberFormat="1" applyFont="1" applyBorder="1" applyAlignment="1">
      <alignment horizontal="center" vertical="center"/>
    </xf>
    <xf numFmtId="167" fontId="53" fillId="16" borderId="682" xfId="3" applyNumberFormat="1" applyFont="1" applyFill="1" applyBorder="1" applyAlignment="1">
      <alignment vertical="center"/>
    </xf>
    <xf numFmtId="167" fontId="53" fillId="16" borderId="683" xfId="3" applyNumberFormat="1" applyFont="1" applyFill="1" applyBorder="1" applyAlignment="1">
      <alignment vertical="center"/>
    </xf>
    <xf numFmtId="167" fontId="4" fillId="16" borderId="682" xfId="3" applyNumberFormat="1" applyFont="1" applyFill="1" applyBorder="1" applyAlignment="1">
      <alignment vertical="center"/>
    </xf>
    <xf numFmtId="167" fontId="4" fillId="16" borderId="683" xfId="3" applyNumberFormat="1" applyFont="1" applyFill="1" applyBorder="1" applyAlignment="1">
      <alignment vertical="center"/>
    </xf>
    <xf numFmtId="167" fontId="4" fillId="17" borderId="685" xfId="3" applyNumberFormat="1" applyFont="1" applyFill="1" applyBorder="1" applyAlignment="1">
      <alignment vertical="center"/>
    </xf>
    <xf numFmtId="167" fontId="4" fillId="17" borderId="686" xfId="3" applyNumberFormat="1" applyFont="1" applyFill="1" applyBorder="1" applyAlignment="1">
      <alignment vertical="center"/>
    </xf>
    <xf numFmtId="167" fontId="53" fillId="16" borderId="689" xfId="3" applyNumberFormat="1" applyFont="1" applyFill="1" applyBorder="1" applyAlignment="1">
      <alignment vertical="center"/>
    </xf>
    <xf numFmtId="167" fontId="53" fillId="16" borderId="690" xfId="3" applyNumberFormat="1" applyFont="1" applyFill="1" applyBorder="1" applyAlignment="1">
      <alignment vertical="center"/>
    </xf>
    <xf numFmtId="167" fontId="53" fillId="0" borderId="691" xfId="31" applyNumberFormat="1" applyFont="1" applyFill="1" applyBorder="1" applyAlignment="1">
      <alignment vertical="center"/>
    </xf>
    <xf numFmtId="167" fontId="4" fillId="16" borderId="689" xfId="3" applyNumberFormat="1" applyFont="1" applyFill="1" applyBorder="1" applyAlignment="1">
      <alignment vertical="center"/>
    </xf>
    <xf numFmtId="167" fontId="4" fillId="16" borderId="690" xfId="3" applyNumberFormat="1" applyFont="1" applyFill="1" applyBorder="1" applyAlignment="1">
      <alignment vertical="center"/>
    </xf>
    <xf numFmtId="167" fontId="4" fillId="0" borderId="691" xfId="29" applyNumberFormat="1" applyFont="1" applyFill="1" applyBorder="1" applyAlignment="1">
      <alignment vertical="center"/>
    </xf>
    <xf numFmtId="167" fontId="4" fillId="17" borderId="689" xfId="3" applyNumberFormat="1" applyFont="1" applyFill="1" applyBorder="1" applyAlignment="1">
      <alignment vertical="center"/>
    </xf>
    <xf numFmtId="167" fontId="4" fillId="17" borderId="690" xfId="3" applyNumberFormat="1" applyFont="1" applyFill="1" applyBorder="1" applyAlignment="1">
      <alignment vertical="center"/>
    </xf>
    <xf numFmtId="167" fontId="53" fillId="16" borderId="693" xfId="3" applyNumberFormat="1" applyFont="1" applyFill="1" applyBorder="1" applyAlignment="1">
      <alignment vertical="center"/>
    </xf>
    <xf numFmtId="167" fontId="53" fillId="16" borderId="694" xfId="3" applyNumberFormat="1" applyFont="1" applyFill="1" applyBorder="1" applyAlignment="1">
      <alignment vertical="center"/>
    </xf>
    <xf numFmtId="167" fontId="4" fillId="16" borderId="693" xfId="3" applyNumberFormat="1" applyFont="1" applyFill="1" applyBorder="1" applyAlignment="1">
      <alignment vertical="center"/>
    </xf>
    <xf numFmtId="167" fontId="4" fillId="16" borderId="694" xfId="3" applyNumberFormat="1" applyFont="1" applyFill="1" applyBorder="1" applyAlignment="1">
      <alignment vertical="center"/>
    </xf>
    <xf numFmtId="167" fontId="4" fillId="17" borderId="693" xfId="3" applyNumberFormat="1" applyFont="1" applyFill="1" applyBorder="1" applyAlignment="1">
      <alignment vertical="center"/>
    </xf>
    <xf numFmtId="167" fontId="4" fillId="17" borderId="694" xfId="3" applyNumberFormat="1" applyFont="1" applyFill="1" applyBorder="1" applyAlignment="1">
      <alignment vertical="center"/>
    </xf>
    <xf numFmtId="167" fontId="53" fillId="16" borderId="703" xfId="3" applyNumberFormat="1" applyFont="1" applyFill="1" applyBorder="1" applyAlignment="1">
      <alignment vertical="center"/>
    </xf>
    <xf numFmtId="167" fontId="53" fillId="16" borderId="704" xfId="3" applyNumberFormat="1" applyFont="1" applyFill="1" applyBorder="1" applyAlignment="1">
      <alignment vertical="center"/>
    </xf>
    <xf numFmtId="167" fontId="4" fillId="16" borderId="703" xfId="3" applyNumberFormat="1" applyFont="1" applyFill="1" applyBorder="1" applyAlignment="1">
      <alignment vertical="center"/>
    </xf>
    <xf numFmtId="167" fontId="4" fillId="16" borderId="704" xfId="3" applyNumberFormat="1" applyFont="1" applyFill="1" applyBorder="1" applyAlignment="1">
      <alignment vertical="center"/>
    </xf>
    <xf numFmtId="167" fontId="4" fillId="17" borderId="697" xfId="3" applyNumberFormat="1" applyFont="1" applyFill="1" applyBorder="1" applyAlignment="1">
      <alignment vertical="center"/>
    </xf>
    <xf numFmtId="167" fontId="4" fillId="17" borderId="698" xfId="3" applyNumberFormat="1" applyFont="1" applyFill="1" applyBorder="1" applyAlignment="1">
      <alignment vertical="center"/>
    </xf>
    <xf numFmtId="0" fontId="58" fillId="0" borderId="24" xfId="3" applyFont="1" applyBorder="1"/>
    <xf numFmtId="0" fontId="57" fillId="0" borderId="24" xfId="3" applyFont="1" applyBorder="1" applyAlignment="1">
      <alignment horizontal="center" vertical="center"/>
    </xf>
    <xf numFmtId="0" fontId="62" fillId="0" borderId="0" xfId="3" quotePrefix="1" applyFont="1" applyAlignment="1">
      <alignment horizontal="left"/>
    </xf>
    <xf numFmtId="0" fontId="62" fillId="0" borderId="0" xfId="3" applyFont="1" applyAlignment="1">
      <alignment horizontal="left"/>
    </xf>
    <xf numFmtId="0" fontId="38" fillId="0" borderId="707" xfId="3" applyFont="1" applyBorder="1" applyAlignment="1">
      <alignment vertical="center"/>
    </xf>
    <xf numFmtId="0" fontId="53" fillId="0" borderId="707" xfId="3" applyFont="1" applyBorder="1" applyAlignment="1">
      <alignment vertical="center"/>
    </xf>
    <xf numFmtId="168" fontId="53" fillId="0" borderId="708" xfId="3" applyNumberFormat="1" applyFont="1" applyBorder="1" applyAlignment="1">
      <alignment horizontal="right" vertical="center"/>
    </xf>
    <xf numFmtId="168" fontId="4" fillId="0" borderId="709" xfId="3" applyNumberFormat="1" applyFont="1" applyBorder="1" applyAlignment="1">
      <alignment horizontal="right" vertical="center"/>
    </xf>
    <xf numFmtId="168" fontId="4" fillId="0" borderId="710" xfId="3" applyNumberFormat="1" applyFont="1" applyBorder="1" applyAlignment="1">
      <alignment horizontal="right" vertical="center"/>
    </xf>
    <xf numFmtId="168" fontId="4" fillId="0" borderId="708" xfId="25" applyNumberFormat="1" applyFont="1" applyBorder="1" applyAlignment="1">
      <alignment horizontal="right" vertical="center"/>
    </xf>
    <xf numFmtId="168" fontId="4" fillId="0" borderId="708" xfId="3" applyNumberFormat="1" applyFont="1" applyBorder="1" applyAlignment="1">
      <alignment horizontal="right" vertical="center"/>
    </xf>
    <xf numFmtId="168" fontId="4" fillId="0" borderId="707" xfId="3" applyNumberFormat="1" applyFont="1" applyBorder="1" applyAlignment="1">
      <alignment horizontal="right" vertical="center"/>
    </xf>
    <xf numFmtId="168" fontId="4" fillId="0" borderId="711" xfId="3" applyNumberFormat="1" applyFont="1" applyBorder="1" applyAlignment="1">
      <alignment horizontal="right" vertical="center"/>
    </xf>
    <xf numFmtId="0" fontId="53" fillId="0" borderId="707" xfId="3" applyFont="1" applyBorder="1" applyAlignment="1">
      <alignment horizontal="left" vertical="center" indent="1"/>
    </xf>
    <xf numFmtId="164" fontId="4" fillId="0" borderId="708" xfId="3" applyNumberFormat="1" applyFont="1" applyBorder="1" applyAlignment="1">
      <alignment vertical="center"/>
    </xf>
    <xf numFmtId="164" fontId="4" fillId="0" borderId="709" xfId="3" applyNumberFormat="1" applyFont="1" applyBorder="1" applyAlignment="1">
      <alignment vertical="center"/>
    </xf>
    <xf numFmtId="164" fontId="4" fillId="0" borderId="710" xfId="3" applyNumberFormat="1" applyFont="1" applyBorder="1" applyAlignment="1">
      <alignment vertical="center"/>
    </xf>
    <xf numFmtId="164" fontId="4" fillId="0" borderId="708" xfId="25" applyNumberFormat="1" applyFont="1" applyBorder="1" applyAlignment="1">
      <alignment vertical="center"/>
    </xf>
    <xf numFmtId="164" fontId="4" fillId="0" borderId="707" xfId="25" applyNumberFormat="1" applyFont="1" applyBorder="1" applyAlignment="1">
      <alignment vertical="center"/>
    </xf>
    <xf numFmtId="164" fontId="4" fillId="0" borderId="711" xfId="25" applyNumberFormat="1" applyFont="1" applyBorder="1" applyAlignment="1">
      <alignment vertical="center"/>
    </xf>
    <xf numFmtId="0" fontId="53" fillId="0" borderId="712" xfId="3" applyFont="1" applyBorder="1" applyAlignment="1">
      <alignment horizontal="left" vertical="center" indent="2"/>
    </xf>
    <xf numFmtId="164" fontId="53" fillId="0" borderId="713" xfId="3" applyNumberFormat="1" applyFont="1" applyBorder="1" applyAlignment="1">
      <alignment vertical="center"/>
    </xf>
    <xf numFmtId="164" fontId="4" fillId="0" borderId="714" xfId="3" applyNumberFormat="1" applyFont="1" applyBorder="1" applyAlignment="1">
      <alignment vertical="center"/>
    </xf>
    <xf numFmtId="164" fontId="4" fillId="0" borderId="715" xfId="3" applyNumberFormat="1" applyFont="1" applyBorder="1" applyAlignment="1">
      <alignment vertical="center"/>
    </xf>
    <xf numFmtId="164" fontId="4" fillId="0" borderId="713" xfId="25" applyNumberFormat="1" applyFont="1" applyBorder="1" applyAlignment="1">
      <alignment vertical="center"/>
    </xf>
    <xf numFmtId="164" fontId="4" fillId="0" borderId="712" xfId="25" applyNumberFormat="1" applyFont="1" applyBorder="1" applyAlignment="1">
      <alignment vertical="center"/>
    </xf>
    <xf numFmtId="164" fontId="4" fillId="0" borderId="716" xfId="25" applyNumberFormat="1" applyFont="1" applyBorder="1" applyAlignment="1">
      <alignment vertical="center"/>
    </xf>
    <xf numFmtId="164" fontId="4" fillId="0" borderId="713" xfId="3" applyNumberFormat="1" applyFont="1" applyBorder="1" applyAlignment="1">
      <alignment vertical="center"/>
    </xf>
    <xf numFmtId="0" fontId="4" fillId="0" borderId="717" xfId="3" applyFont="1" applyBorder="1" applyAlignment="1">
      <alignment horizontal="left" vertical="center" indent="4"/>
    </xf>
    <xf numFmtId="167" fontId="53" fillId="0" borderId="718" xfId="3" applyNumberFormat="1" applyFont="1" applyBorder="1" applyAlignment="1">
      <alignment vertical="center"/>
    </xf>
    <xf numFmtId="167" fontId="4" fillId="0" borderId="681" xfId="3" applyNumberFormat="1" applyFont="1" applyBorder="1" applyAlignment="1">
      <alignment vertical="center"/>
    </xf>
    <xf numFmtId="167" fontId="4" fillId="0" borderId="719" xfId="3" applyNumberFormat="1" applyFont="1" applyBorder="1" applyAlignment="1">
      <alignment vertical="center"/>
    </xf>
    <xf numFmtId="167" fontId="4" fillId="0" borderId="718" xfId="3" applyNumberFormat="1" applyFont="1" applyBorder="1" applyAlignment="1">
      <alignment vertical="center"/>
    </xf>
    <xf numFmtId="167" fontId="4" fillId="0" borderId="717" xfId="3" applyNumberFormat="1" applyFont="1" applyBorder="1" applyAlignment="1">
      <alignment vertical="center"/>
    </xf>
    <xf numFmtId="167" fontId="4" fillId="0" borderId="720" xfId="3" applyNumberFormat="1" applyFont="1" applyBorder="1" applyAlignment="1">
      <alignment vertical="center"/>
    </xf>
    <xf numFmtId="0" fontId="53" fillId="0" borderId="717" xfId="3" applyFont="1" applyBorder="1" applyAlignment="1">
      <alignment horizontal="left" vertical="center" indent="3"/>
    </xf>
    <xf numFmtId="0" fontId="53" fillId="0" borderId="717" xfId="3" applyFont="1" applyBorder="1" applyAlignment="1">
      <alignment horizontal="left" vertical="center" indent="2"/>
    </xf>
    <xf numFmtId="164" fontId="53" fillId="0" borderId="718" xfId="3" applyNumberFormat="1" applyFont="1" applyBorder="1" applyAlignment="1">
      <alignment vertical="center"/>
    </xf>
    <xf numFmtId="164" fontId="4" fillId="0" borderId="681" xfId="3" applyNumberFormat="1" applyFont="1" applyBorder="1" applyAlignment="1">
      <alignment vertical="center"/>
    </xf>
    <xf numFmtId="164" fontId="4" fillId="0" borderId="719" xfId="3" applyNumberFormat="1" applyFont="1" applyBorder="1" applyAlignment="1">
      <alignment vertical="center"/>
    </xf>
    <xf numFmtId="164" fontId="4" fillId="0" borderId="718" xfId="3" applyNumberFormat="1" applyFont="1" applyBorder="1" applyAlignment="1">
      <alignment vertical="center"/>
    </xf>
    <xf numFmtId="164" fontId="4" fillId="0" borderId="717" xfId="3" applyNumberFormat="1" applyFont="1" applyBorder="1" applyAlignment="1">
      <alignment vertical="center"/>
    </xf>
    <xf numFmtId="164" fontId="4" fillId="0" borderId="720" xfId="3" applyNumberFormat="1" applyFont="1" applyBorder="1" applyAlignment="1">
      <alignment vertical="center"/>
    </xf>
    <xf numFmtId="0" fontId="4" fillId="0" borderId="717" xfId="3" applyFont="1" applyBorder="1" applyAlignment="1">
      <alignment horizontal="left" vertical="center" indent="3"/>
    </xf>
    <xf numFmtId="0" fontId="53" fillId="0" borderId="721" xfId="3" applyFont="1" applyBorder="1" applyAlignment="1">
      <alignment horizontal="left" vertical="center" indent="2"/>
    </xf>
    <xf numFmtId="167" fontId="53" fillId="0" borderId="722" xfId="3" applyNumberFormat="1" applyFont="1" applyBorder="1" applyAlignment="1">
      <alignment vertical="center"/>
    </xf>
    <xf numFmtId="167" fontId="4" fillId="0" borderId="178" xfId="3" applyNumberFormat="1" applyFont="1" applyBorder="1" applyAlignment="1">
      <alignment vertical="center"/>
    </xf>
    <xf numFmtId="167" fontId="4" fillId="0" borderId="723" xfId="3" applyNumberFormat="1" applyFont="1" applyBorder="1" applyAlignment="1">
      <alignment vertical="center"/>
    </xf>
    <xf numFmtId="167" fontId="4" fillId="0" borderId="722" xfId="25" applyNumberFormat="1" applyFont="1" applyBorder="1" applyAlignment="1">
      <alignment vertical="center"/>
    </xf>
    <xf numFmtId="167" fontId="4" fillId="0" borderId="721" xfId="25" applyNumberFormat="1" applyFont="1" applyBorder="1" applyAlignment="1">
      <alignment vertical="center"/>
    </xf>
    <xf numFmtId="167" fontId="4" fillId="0" borderId="724" xfId="25" applyNumberFormat="1" applyFont="1" applyBorder="1" applyAlignment="1">
      <alignment vertical="center"/>
    </xf>
    <xf numFmtId="167" fontId="4" fillId="0" borderId="722" xfId="3" applyNumberFormat="1" applyFont="1" applyBorder="1" applyAlignment="1">
      <alignment vertical="center"/>
    </xf>
    <xf numFmtId="0" fontId="53" fillId="0" borderId="725" xfId="3" applyFont="1" applyBorder="1" applyAlignment="1">
      <alignment horizontal="left" vertical="center" indent="1"/>
    </xf>
    <xf numFmtId="167" fontId="53" fillId="0" borderId="726" xfId="3" applyNumberFormat="1" applyFont="1" applyBorder="1" applyAlignment="1">
      <alignment vertical="center"/>
    </xf>
    <xf numFmtId="167" fontId="4" fillId="0" borderId="392" xfId="3" applyNumberFormat="1" applyFont="1" applyBorder="1" applyAlignment="1">
      <alignment vertical="center"/>
    </xf>
    <xf numFmtId="167" fontId="4" fillId="0" borderId="727" xfId="3" applyNumberFormat="1" applyFont="1" applyBorder="1" applyAlignment="1">
      <alignment vertical="center"/>
    </xf>
    <xf numFmtId="167" fontId="4" fillId="0" borderId="726" xfId="3" applyNumberFormat="1" applyFont="1" applyBorder="1" applyAlignment="1">
      <alignment vertical="center"/>
    </xf>
    <xf numFmtId="167" fontId="4" fillId="0" borderId="725" xfId="3" applyNumberFormat="1" applyFont="1" applyBorder="1" applyAlignment="1">
      <alignment vertical="center"/>
    </xf>
    <xf numFmtId="167" fontId="4" fillId="0" borderId="728" xfId="3" applyNumberFormat="1" applyFont="1" applyBorder="1" applyAlignment="1">
      <alignment vertical="center"/>
    </xf>
    <xf numFmtId="0" fontId="53" fillId="0" borderId="392" xfId="3" applyFont="1" applyBorder="1" applyAlignment="1">
      <alignment horizontal="left" vertical="center" indent="1"/>
    </xf>
    <xf numFmtId="164" fontId="53" fillId="0" borderId="729" xfId="3" applyNumberFormat="1" applyFont="1" applyBorder="1" applyAlignment="1">
      <alignment vertical="center"/>
    </xf>
    <xf numFmtId="164" fontId="4" fillId="0" borderId="392" xfId="3" applyNumberFormat="1" applyFont="1" applyBorder="1" applyAlignment="1">
      <alignment vertical="center"/>
    </xf>
    <xf numFmtId="164" fontId="4" fillId="0" borderId="22" xfId="3" applyNumberFormat="1" applyFont="1" applyBorder="1" applyAlignment="1">
      <alignment vertical="center"/>
    </xf>
    <xf numFmtId="164" fontId="4" fillId="0" borderId="729" xfId="3" applyNumberFormat="1" applyFont="1" applyBorder="1" applyAlignment="1">
      <alignment vertical="center"/>
    </xf>
    <xf numFmtId="164" fontId="53" fillId="0" borderId="708" xfId="3" applyNumberFormat="1" applyFont="1" applyBorder="1" applyAlignment="1">
      <alignment vertical="center"/>
    </xf>
    <xf numFmtId="164" fontId="4" fillId="0" borderId="707" xfId="3" applyNumberFormat="1" applyFont="1" applyBorder="1" applyAlignment="1">
      <alignment vertical="center"/>
    </xf>
    <xf numFmtId="164" fontId="4" fillId="0" borderId="711" xfId="3" applyNumberFormat="1" applyFont="1" applyBorder="1" applyAlignment="1">
      <alignment vertical="center"/>
    </xf>
    <xf numFmtId="0" fontId="4" fillId="0" borderId="717" xfId="3" applyFont="1" applyBorder="1" applyAlignment="1">
      <alignment horizontal="left" vertical="center" indent="2"/>
    </xf>
    <xf numFmtId="0" fontId="53" fillId="0" borderId="717" xfId="3" applyFont="1" applyBorder="1" applyAlignment="1">
      <alignment horizontal="left" vertical="center" indent="1"/>
    </xf>
    <xf numFmtId="0" fontId="53" fillId="0" borderId="721" xfId="3" applyFont="1" applyBorder="1" applyAlignment="1">
      <alignment horizontal="left" vertical="center" indent="1"/>
    </xf>
    <xf numFmtId="164" fontId="53" fillId="0" borderId="722" xfId="3" applyNumberFormat="1" applyFont="1" applyBorder="1" applyAlignment="1">
      <alignment vertical="center"/>
    </xf>
    <xf numFmtId="164" fontId="4" fillId="0" borderId="178" xfId="3" applyNumberFormat="1" applyFont="1" applyBorder="1" applyAlignment="1">
      <alignment vertical="center"/>
    </xf>
    <xf numFmtId="164" fontId="4" fillId="0" borderId="723" xfId="3" applyNumberFormat="1" applyFont="1" applyBorder="1" applyAlignment="1">
      <alignment vertical="center"/>
    </xf>
    <xf numFmtId="164" fontId="4" fillId="0" borderId="722" xfId="3" applyNumberFormat="1" applyFont="1" applyBorder="1" applyAlignment="1">
      <alignment vertical="center"/>
    </xf>
    <xf numFmtId="164" fontId="4" fillId="0" borderId="721" xfId="3" applyNumberFormat="1" applyFont="1" applyBorder="1" applyAlignment="1">
      <alignment vertical="center"/>
    </xf>
    <xf numFmtId="164" fontId="4" fillId="0" borderId="724" xfId="3" applyNumberFormat="1" applyFont="1" applyBorder="1" applyAlignment="1">
      <alignment vertical="center"/>
    </xf>
    <xf numFmtId="0" fontId="53" fillId="0" borderId="707" xfId="3" applyFont="1" applyBorder="1" applyAlignment="1">
      <alignment horizontal="left" vertical="center"/>
    </xf>
    <xf numFmtId="167" fontId="53" fillId="0" borderId="708" xfId="3" applyNumberFormat="1" applyFont="1" applyBorder="1" applyAlignment="1">
      <alignment vertical="center"/>
    </xf>
    <xf numFmtId="167" fontId="4" fillId="0" borderId="710" xfId="3" applyNumberFormat="1" applyFont="1" applyBorder="1" applyAlignment="1">
      <alignment vertical="center"/>
    </xf>
    <xf numFmtId="167" fontId="4" fillId="0" borderId="708" xfId="3" applyNumberFormat="1" applyFont="1" applyBorder="1" applyAlignment="1">
      <alignment vertical="center"/>
    </xf>
    <xf numFmtId="167" fontId="4" fillId="0" borderId="707" xfId="25" applyNumberFormat="1" applyFont="1" applyBorder="1" applyAlignment="1">
      <alignment vertical="center"/>
    </xf>
    <xf numFmtId="167" fontId="4" fillId="0" borderId="711" xfId="3" applyNumberFormat="1" applyFont="1" applyBorder="1" applyAlignment="1">
      <alignment vertical="center"/>
    </xf>
    <xf numFmtId="167" fontId="4" fillId="0" borderId="707" xfId="3" applyNumberFormat="1" applyFont="1" applyBorder="1" applyAlignment="1">
      <alignment vertical="center"/>
    </xf>
    <xf numFmtId="0" fontId="57" fillId="0" borderId="24" xfId="3" applyFont="1" applyBorder="1" applyAlignment="1">
      <alignment horizontal="left" vertical="center" indent="2"/>
    </xf>
    <xf numFmtId="164" fontId="57" fillId="0" borderId="24" xfId="25" applyNumberFormat="1" applyFont="1" applyBorder="1" applyAlignment="1">
      <alignment vertical="center"/>
    </xf>
    <xf numFmtId="164" fontId="57" fillId="0" borderId="24" xfId="3" applyNumberFormat="1" applyFont="1" applyBorder="1" applyAlignment="1">
      <alignment horizontal="right" vertical="center" indent="3"/>
    </xf>
    <xf numFmtId="0" fontId="57" fillId="0" borderId="0" xfId="3" applyFont="1" applyAlignment="1">
      <alignment vertical="top"/>
    </xf>
    <xf numFmtId="0" fontId="58" fillId="0" borderId="0" xfId="3" quotePrefix="1" applyFont="1" applyAlignment="1">
      <alignment horizontal="left" vertical="top"/>
    </xf>
    <xf numFmtId="0" fontId="58" fillId="0" borderId="0" xfId="3" applyFont="1" applyAlignment="1">
      <alignment horizontal="left" vertical="top"/>
    </xf>
    <xf numFmtId="0" fontId="53" fillId="0" borderId="731" xfId="3" applyFont="1" applyBorder="1" applyAlignment="1">
      <alignment vertical="center"/>
    </xf>
    <xf numFmtId="0" fontId="38" fillId="0" borderId="731" xfId="3" applyFont="1" applyBorder="1" applyAlignment="1">
      <alignment horizontal="left" vertical="center"/>
    </xf>
    <xf numFmtId="168" fontId="53" fillId="0" borderId="732" xfId="3" applyNumberFormat="1" applyFont="1" applyBorder="1" applyAlignment="1">
      <alignment horizontal="right" vertical="center"/>
    </xf>
    <xf numFmtId="168" fontId="4" fillId="0" borderId="731" xfId="3" applyNumberFormat="1" applyFont="1" applyBorder="1" applyAlignment="1">
      <alignment horizontal="right" vertical="center"/>
    </xf>
    <xf numFmtId="168" fontId="4" fillId="0" borderId="733" xfId="3" applyNumberFormat="1" applyFont="1" applyBorder="1" applyAlignment="1">
      <alignment horizontal="right" vertical="center"/>
    </xf>
    <xf numFmtId="168" fontId="4" fillId="0" borderId="732" xfId="25" applyNumberFormat="1" applyFont="1" applyBorder="1" applyAlignment="1">
      <alignment horizontal="right" vertical="center"/>
    </xf>
    <xf numFmtId="168" fontId="4" fillId="0" borderId="732" xfId="3" applyNumberFormat="1" applyFont="1" applyBorder="1" applyAlignment="1">
      <alignment horizontal="right" vertical="center"/>
    </xf>
    <xf numFmtId="168" fontId="4" fillId="0" borderId="27" xfId="3" applyNumberFormat="1" applyFont="1" applyBorder="1" applyAlignment="1">
      <alignment horizontal="right" vertical="center"/>
    </xf>
    <xf numFmtId="168" fontId="4" fillId="0" borderId="735" xfId="3" applyNumberFormat="1" applyFont="1" applyBorder="1" applyAlignment="1">
      <alignment horizontal="right" vertical="center"/>
    </xf>
    <xf numFmtId="0" fontId="53" fillId="0" borderId="574" xfId="3" applyFont="1" applyBorder="1" applyAlignment="1">
      <alignment horizontal="left" vertical="center" wrapText="1"/>
    </xf>
    <xf numFmtId="164" fontId="53" fillId="0" borderId="607" xfId="3" applyNumberFormat="1" applyFont="1" applyBorder="1" applyAlignment="1">
      <alignment horizontal="right" vertical="center"/>
    </xf>
    <xf numFmtId="164" fontId="4" fillId="0" borderId="574" xfId="3" applyNumberFormat="1" applyFont="1" applyBorder="1" applyAlignment="1">
      <alignment horizontal="right" vertical="center"/>
    </xf>
    <xf numFmtId="164" fontId="4" fillId="0" borderId="476" xfId="3" applyNumberFormat="1" applyFont="1" applyBorder="1" applyAlignment="1">
      <alignment horizontal="right" vertical="center"/>
    </xf>
    <xf numFmtId="164" fontId="4" fillId="0" borderId="607" xfId="25" applyNumberFormat="1" applyFont="1" applyBorder="1" applyAlignment="1">
      <alignment horizontal="right" vertical="center"/>
    </xf>
    <xf numFmtId="164" fontId="4" fillId="0" borderId="607" xfId="3" applyNumberFormat="1" applyFont="1" applyBorder="1" applyAlignment="1">
      <alignment horizontal="right" vertical="center"/>
    </xf>
    <xf numFmtId="0" fontId="4" fillId="0" borderId="736" xfId="3" applyFont="1" applyBorder="1" applyAlignment="1">
      <alignment horizontal="left" vertical="center" indent="1"/>
    </xf>
    <xf numFmtId="167" fontId="53" fillId="0" borderId="737" xfId="3" applyNumberFormat="1" applyFont="1" applyBorder="1" applyAlignment="1">
      <alignment vertical="center"/>
    </xf>
    <xf numFmtId="167" fontId="4" fillId="0" borderId="736" xfId="3" applyNumberFormat="1" applyFont="1" applyBorder="1" applyAlignment="1">
      <alignment vertical="center"/>
    </xf>
    <xf numFmtId="167" fontId="4" fillId="0" borderId="738" xfId="3" applyNumberFormat="1" applyFont="1" applyBorder="1" applyAlignment="1">
      <alignment vertical="center"/>
    </xf>
    <xf numFmtId="167" fontId="4" fillId="0" borderId="737" xfId="25" applyNumberFormat="1" applyFont="1" applyBorder="1" applyAlignment="1">
      <alignment vertical="center"/>
    </xf>
    <xf numFmtId="167" fontId="4" fillId="0" borderId="739" xfId="25" applyNumberFormat="1" applyFont="1" applyBorder="1" applyAlignment="1">
      <alignment vertical="center"/>
    </xf>
    <xf numFmtId="167" fontId="4" fillId="0" borderId="740" xfId="25" applyNumberFormat="1" applyFont="1" applyBorder="1" applyAlignment="1">
      <alignment vertical="center"/>
    </xf>
    <xf numFmtId="0" fontId="4" fillId="0" borderId="739" xfId="3" applyFont="1" applyBorder="1" applyAlignment="1">
      <alignment horizontal="left" vertical="center" indent="1"/>
    </xf>
    <xf numFmtId="167" fontId="53" fillId="0" borderId="483" xfId="3" applyNumberFormat="1" applyFont="1" applyBorder="1" applyAlignment="1">
      <alignment vertical="center"/>
    </xf>
    <xf numFmtId="167" fontId="4" fillId="0" borderId="739" xfId="3" applyNumberFormat="1" applyFont="1" applyBorder="1" applyAlignment="1">
      <alignment vertical="center"/>
    </xf>
    <xf numFmtId="167" fontId="4" fillId="0" borderId="482" xfId="3" applyNumberFormat="1" applyFont="1" applyBorder="1" applyAlignment="1">
      <alignment vertical="center"/>
    </xf>
    <xf numFmtId="167" fontId="4" fillId="0" borderId="483" xfId="25" applyNumberFormat="1" applyFont="1" applyBorder="1" applyAlignment="1">
      <alignment vertical="center"/>
    </xf>
    <xf numFmtId="167" fontId="4" fillId="0" borderId="482" xfId="25" applyNumberFormat="1" applyFont="1" applyBorder="1" applyAlignment="1">
      <alignment vertical="center"/>
    </xf>
    <xf numFmtId="0" fontId="53" fillId="0" borderId="741" xfId="3" applyFont="1" applyBorder="1" applyAlignment="1">
      <alignment horizontal="left" vertical="center" wrapText="1"/>
    </xf>
    <xf numFmtId="167" fontId="53" fillId="0" borderId="742" xfId="3" applyNumberFormat="1" applyFont="1" applyBorder="1" applyAlignment="1">
      <alignment horizontal="right" vertical="center"/>
    </xf>
    <xf numFmtId="167" fontId="4" fillId="0" borderId="741" xfId="3" applyNumberFormat="1" applyFont="1" applyBorder="1" applyAlignment="1">
      <alignment horizontal="right" vertical="center"/>
    </xf>
    <xf numFmtId="167" fontId="4" fillId="0" borderId="743" xfId="3" applyNumberFormat="1" applyFont="1" applyBorder="1" applyAlignment="1">
      <alignment horizontal="right" vertical="center"/>
    </xf>
    <xf numFmtId="167" fontId="4" fillId="0" borderId="742" xfId="25" applyNumberFormat="1" applyFont="1" applyBorder="1" applyAlignment="1">
      <alignment horizontal="right" vertical="center"/>
    </xf>
    <xf numFmtId="167" fontId="4" fillId="0" borderId="742" xfId="3" applyNumberFormat="1" applyFont="1" applyBorder="1" applyAlignment="1">
      <alignment horizontal="right" vertical="center"/>
    </xf>
    <xf numFmtId="167" fontId="4" fillId="0" borderId="739" xfId="3" applyNumberFormat="1" applyFont="1" applyBorder="1" applyAlignment="1">
      <alignment horizontal="right" vertical="center"/>
    </xf>
    <xf numFmtId="167" fontId="4" fillId="0" borderId="744" xfId="3" applyNumberFormat="1" applyFont="1" applyBorder="1" applyAlignment="1">
      <alignment horizontal="right" vertical="center"/>
    </xf>
    <xf numFmtId="0" fontId="53" fillId="0" borderId="745" xfId="3" applyFont="1" applyBorder="1" applyAlignment="1">
      <alignment horizontal="left" vertical="center"/>
    </xf>
    <xf numFmtId="167" fontId="53" fillId="0" borderId="746" xfId="3" applyNumberFormat="1" applyFont="1" applyBorder="1" applyAlignment="1">
      <alignment vertical="center"/>
    </xf>
    <xf numFmtId="167" fontId="4" fillId="0" borderId="745" xfId="3" applyNumberFormat="1" applyFont="1" applyBorder="1" applyAlignment="1">
      <alignment vertical="center"/>
    </xf>
    <xf numFmtId="167" fontId="4" fillId="0" borderId="747" xfId="3" applyNumberFormat="1" applyFont="1" applyBorder="1" applyAlignment="1">
      <alignment vertical="center"/>
    </xf>
    <xf numFmtId="167" fontId="4" fillId="0" borderId="746" xfId="25" applyNumberFormat="1" applyFont="1" applyBorder="1" applyAlignment="1">
      <alignment vertical="center"/>
    </xf>
    <xf numFmtId="167" fontId="4" fillId="0" borderId="582" xfId="25" applyNumberFormat="1" applyFont="1" applyBorder="1" applyAlignment="1">
      <alignment vertical="center"/>
    </xf>
    <xf numFmtId="167" fontId="4" fillId="0" borderId="748" xfId="25" applyNumberFormat="1" applyFont="1" applyBorder="1" applyAlignment="1">
      <alignment vertical="center"/>
    </xf>
    <xf numFmtId="0" fontId="53" fillId="0" borderId="749" xfId="3" applyFont="1" applyBorder="1" applyAlignment="1">
      <alignment horizontal="left" vertical="center"/>
    </xf>
    <xf numFmtId="167" fontId="53" fillId="0" borderId="750" xfId="3" applyNumberFormat="1" applyFont="1" applyBorder="1" applyAlignment="1">
      <alignment vertical="center"/>
    </xf>
    <xf numFmtId="167" fontId="4" fillId="0" borderId="749" xfId="3" applyNumberFormat="1" applyFont="1" applyBorder="1" applyAlignment="1">
      <alignment vertical="center"/>
    </xf>
    <xf numFmtId="167" fontId="4" fillId="0" borderId="751" xfId="3" applyNumberFormat="1" applyFont="1" applyBorder="1" applyAlignment="1">
      <alignment vertical="center"/>
    </xf>
    <xf numFmtId="167" fontId="4" fillId="0" borderId="750" xfId="3" applyNumberFormat="1" applyFont="1" applyBorder="1" applyAlignment="1">
      <alignment vertical="center"/>
    </xf>
    <xf numFmtId="167" fontId="4" fillId="0" borderId="27" xfId="3" applyNumberFormat="1" applyFont="1" applyBorder="1" applyAlignment="1">
      <alignment vertical="center"/>
    </xf>
    <xf numFmtId="167" fontId="4" fillId="0" borderId="752" xfId="3" applyNumberFormat="1" applyFont="1" applyBorder="1" applyAlignment="1">
      <alignment vertical="center"/>
    </xf>
    <xf numFmtId="0" fontId="13" fillId="12" borderId="754" xfId="3" applyFont="1" applyFill="1" applyBorder="1" applyAlignment="1">
      <alignment horizontal="left" vertical="center"/>
    </xf>
    <xf numFmtId="0" fontId="13" fillId="12" borderId="758" xfId="3" applyFont="1" applyFill="1" applyBorder="1" applyAlignment="1">
      <alignment horizontal="left" vertical="center"/>
    </xf>
    <xf numFmtId="0" fontId="17" fillId="12" borderId="761" xfId="3" applyFont="1" applyFill="1" applyBorder="1" applyAlignment="1">
      <alignment horizontal="center" vertical="center"/>
    </xf>
    <xf numFmtId="0" fontId="17" fillId="12" borderId="762" xfId="3" applyFont="1" applyFill="1" applyBorder="1" applyAlignment="1">
      <alignment horizontal="center" vertical="center"/>
    </xf>
    <xf numFmtId="0" fontId="17" fillId="12" borderId="759" xfId="3" applyFont="1" applyFill="1" applyBorder="1" applyAlignment="1">
      <alignment horizontal="center" vertical="center"/>
    </xf>
    <xf numFmtId="0" fontId="13" fillId="12" borderId="763" xfId="3" applyFont="1" applyFill="1" applyBorder="1" applyAlignment="1">
      <alignment horizontal="left" vertical="center"/>
    </xf>
    <xf numFmtId="0" fontId="17" fillId="12" borderId="765" xfId="3" applyFont="1" applyFill="1" applyBorder="1" applyAlignment="1">
      <alignment horizontal="center" vertical="center"/>
    </xf>
    <xf numFmtId="173" fontId="38" fillId="0" borderId="754" xfId="25" applyNumberFormat="1" applyFont="1" applyBorder="1" applyAlignment="1">
      <alignment horizontal="left" vertical="center"/>
    </xf>
    <xf numFmtId="168" fontId="18" fillId="0" borderId="755" xfId="3" applyNumberFormat="1" applyFont="1" applyBorder="1" applyAlignment="1">
      <alignment horizontal="right" vertical="center"/>
    </xf>
    <xf numFmtId="168" fontId="17" fillId="0" borderId="754" xfId="3" applyNumberFormat="1" applyFont="1" applyBorder="1" applyAlignment="1">
      <alignment horizontal="right" vertical="center"/>
    </xf>
    <xf numFmtId="168" fontId="17" fillId="0" borderId="756" xfId="3" applyNumberFormat="1" applyFont="1" applyBorder="1" applyAlignment="1">
      <alignment horizontal="right" vertical="center"/>
    </xf>
    <xf numFmtId="168" fontId="17" fillId="0" borderId="755" xfId="3" applyNumberFormat="1" applyFont="1" applyBorder="1" applyAlignment="1">
      <alignment horizontal="right" vertical="center"/>
    </xf>
    <xf numFmtId="168" fontId="17" fillId="0" borderId="757" xfId="3" applyNumberFormat="1" applyFont="1" applyBorder="1" applyAlignment="1">
      <alignment horizontal="right" vertical="center"/>
    </xf>
    <xf numFmtId="168" fontId="17" fillId="0" borderId="22" xfId="3" applyNumberFormat="1" applyFont="1" applyBorder="1" applyAlignment="1">
      <alignment horizontal="right" vertical="center"/>
    </xf>
    <xf numFmtId="167" fontId="53" fillId="0" borderId="767" xfId="3" applyNumberFormat="1" applyFont="1" applyBorder="1" applyAlignment="1">
      <alignment horizontal="right" vertical="center"/>
    </xf>
    <xf numFmtId="167" fontId="4" fillId="0" borderId="768" xfId="3" applyNumberFormat="1" applyFont="1" applyBorder="1" applyAlignment="1">
      <alignment horizontal="right" vertical="center"/>
    </xf>
    <xf numFmtId="167" fontId="4" fillId="0" borderId="769" xfId="3" applyNumberFormat="1" applyFont="1" applyBorder="1" applyAlignment="1">
      <alignment horizontal="right" vertical="center"/>
    </xf>
    <xf numFmtId="167" fontId="4" fillId="0" borderId="767" xfId="3" applyNumberFormat="1" applyFont="1" applyBorder="1" applyAlignment="1">
      <alignment horizontal="right" vertical="center"/>
    </xf>
    <xf numFmtId="167" fontId="4" fillId="0" borderId="398" xfId="3" applyNumberFormat="1" applyFont="1" applyBorder="1" applyAlignment="1">
      <alignment horizontal="right" vertical="center"/>
    </xf>
    <xf numFmtId="167" fontId="4" fillId="0" borderId="770" xfId="3" applyNumberFormat="1" applyFont="1" applyBorder="1" applyAlignment="1">
      <alignment horizontal="right" vertical="center"/>
    </xf>
    <xf numFmtId="167" fontId="4" fillId="0" borderId="771" xfId="3" applyNumberFormat="1" applyFont="1" applyBorder="1" applyAlignment="1">
      <alignment horizontal="right" vertical="center"/>
    </xf>
    <xf numFmtId="0" fontId="53" fillId="0" borderId="772" xfId="3" applyFont="1" applyBorder="1" applyAlignment="1">
      <alignment horizontal="left" vertical="center"/>
    </xf>
    <xf numFmtId="167" fontId="53" fillId="0" borderId="773" xfId="3" applyNumberFormat="1" applyFont="1" applyBorder="1" applyAlignment="1">
      <alignment horizontal="right" vertical="center"/>
    </xf>
    <xf numFmtId="167" fontId="4" fillId="0" borderId="774" xfId="3" applyNumberFormat="1" applyFont="1" applyBorder="1" applyAlignment="1">
      <alignment horizontal="right" vertical="center"/>
    </xf>
    <xf numFmtId="167" fontId="4" fillId="0" borderId="775" xfId="3" applyNumberFormat="1" applyFont="1" applyBorder="1" applyAlignment="1">
      <alignment horizontal="right" vertical="center"/>
    </xf>
    <xf numFmtId="167" fontId="4" fillId="0" borderId="773" xfId="3" applyNumberFormat="1" applyFont="1" applyBorder="1" applyAlignment="1">
      <alignment horizontal="right" vertical="center"/>
    </xf>
    <xf numFmtId="167" fontId="4" fillId="0" borderId="259" xfId="3" applyNumberFormat="1" applyFont="1" applyBorder="1" applyAlignment="1">
      <alignment horizontal="right" vertical="center"/>
    </xf>
    <xf numFmtId="167" fontId="4" fillId="0" borderId="776" xfId="3" applyNumberFormat="1" applyFont="1" applyBorder="1" applyAlignment="1">
      <alignment horizontal="right" vertical="center"/>
    </xf>
    <xf numFmtId="167" fontId="4" fillId="0" borderId="777" xfId="3" applyNumberFormat="1" applyFont="1" applyBorder="1" applyAlignment="1">
      <alignment horizontal="right" vertical="center"/>
    </xf>
    <xf numFmtId="0" fontId="4" fillId="0" borderId="772" xfId="3" applyFont="1" applyBorder="1" applyAlignment="1">
      <alignment horizontal="left" vertical="center"/>
    </xf>
    <xf numFmtId="164" fontId="53" fillId="0" borderId="773" xfId="3" applyNumberFormat="1" applyFont="1" applyBorder="1" applyAlignment="1">
      <alignment horizontal="right" vertical="center"/>
    </xf>
    <xf numFmtId="164" fontId="4" fillId="0" borderId="774" xfId="3" applyNumberFormat="1" applyFont="1" applyBorder="1" applyAlignment="1">
      <alignment horizontal="right" vertical="center"/>
    </xf>
    <xf numFmtId="164" fontId="4" fillId="0" borderId="775" xfId="3" applyNumberFormat="1" applyFont="1" applyBorder="1" applyAlignment="1">
      <alignment horizontal="right" vertical="center"/>
    </xf>
    <xf numFmtId="164" fontId="4" fillId="0" borderId="773" xfId="3" applyNumberFormat="1" applyFont="1" applyBorder="1" applyAlignment="1">
      <alignment horizontal="right" vertical="center"/>
    </xf>
    <xf numFmtId="164" fontId="4" fillId="0" borderId="259" xfId="3" applyNumberFormat="1" applyFont="1" applyBorder="1" applyAlignment="1">
      <alignment horizontal="right" vertical="center"/>
    </xf>
    <xf numFmtId="164" fontId="4" fillId="0" borderId="776" xfId="3" applyNumberFormat="1" applyFont="1" applyBorder="1" applyAlignment="1">
      <alignment horizontal="right" vertical="center"/>
    </xf>
    <xf numFmtId="164" fontId="4" fillId="0" borderId="777" xfId="3" applyNumberFormat="1" applyFont="1" applyBorder="1" applyAlignment="1">
      <alignment horizontal="right" vertical="center"/>
    </xf>
    <xf numFmtId="0" fontId="4" fillId="0" borderId="772" xfId="3" applyFont="1" applyBorder="1" applyAlignment="1">
      <alignment horizontal="left" vertical="center" indent="1"/>
    </xf>
    <xf numFmtId="170" fontId="53" fillId="0" borderId="773" xfId="3" applyNumberFormat="1" applyFont="1" applyBorder="1" applyAlignment="1">
      <alignment horizontal="right" vertical="center"/>
    </xf>
    <xf numFmtId="170" fontId="4" fillId="0" borderId="774" xfId="3" applyNumberFormat="1" applyFont="1" applyBorder="1" applyAlignment="1">
      <alignment horizontal="right" vertical="center"/>
    </xf>
    <xf numFmtId="170" fontId="4" fillId="0" borderId="775" xfId="3" applyNumberFormat="1" applyFont="1" applyBorder="1" applyAlignment="1">
      <alignment horizontal="right" vertical="center"/>
    </xf>
    <xf numFmtId="170" fontId="4" fillId="0" borderId="773" xfId="3" applyNumberFormat="1" applyFont="1" applyBorder="1" applyAlignment="1">
      <alignment horizontal="right" vertical="center"/>
    </xf>
    <xf numFmtId="170" fontId="4" fillId="0" borderId="259" xfId="3" applyNumberFormat="1" applyFont="1" applyBorder="1" applyAlignment="1">
      <alignment horizontal="right" vertical="center"/>
    </xf>
    <xf numFmtId="170" fontId="4" fillId="0" borderId="776" xfId="3" applyNumberFormat="1" applyFont="1" applyBorder="1" applyAlignment="1">
      <alignment horizontal="right" vertical="center"/>
    </xf>
    <xf numFmtId="170" fontId="4" fillId="0" borderId="777" xfId="3" applyNumberFormat="1" applyFont="1" applyBorder="1" applyAlignment="1">
      <alignment horizontal="right" vertical="center"/>
    </xf>
    <xf numFmtId="171" fontId="53" fillId="0" borderId="773" xfId="3" applyNumberFormat="1" applyFont="1" applyBorder="1" applyAlignment="1">
      <alignment horizontal="right" vertical="center"/>
    </xf>
    <xf numFmtId="171" fontId="4" fillId="0" borderId="774" xfId="3" applyNumberFormat="1" applyFont="1" applyBorder="1" applyAlignment="1">
      <alignment horizontal="right" vertical="center"/>
    </xf>
    <xf numFmtId="171" fontId="4" fillId="0" borderId="775" xfId="3" applyNumberFormat="1" applyFont="1" applyBorder="1" applyAlignment="1">
      <alignment horizontal="right" vertical="center"/>
    </xf>
    <xf numFmtId="171" fontId="4" fillId="0" borderId="773" xfId="3" applyNumberFormat="1" applyFont="1" applyBorder="1" applyAlignment="1">
      <alignment horizontal="right" vertical="center"/>
    </xf>
    <xf numFmtId="171" fontId="4" fillId="0" borderId="259" xfId="3" applyNumberFormat="1" applyFont="1" applyBorder="1" applyAlignment="1">
      <alignment horizontal="right" vertical="center"/>
    </xf>
    <xf numFmtId="171" fontId="4" fillId="0" borderId="776" xfId="3" applyNumberFormat="1" applyFont="1" applyBorder="1" applyAlignment="1">
      <alignment horizontal="right" vertical="center"/>
    </xf>
    <xf numFmtId="171" fontId="4" fillId="0" borderId="777" xfId="3" applyNumberFormat="1" applyFont="1" applyBorder="1" applyAlignment="1">
      <alignment horizontal="right" vertical="center"/>
    </xf>
    <xf numFmtId="169" fontId="53" fillId="0" borderId="773" xfId="3" applyNumberFormat="1" applyFont="1" applyBorder="1" applyAlignment="1">
      <alignment horizontal="right" vertical="center"/>
    </xf>
    <xf numFmtId="169" fontId="4" fillId="0" borderId="774" xfId="3" applyNumberFormat="1" applyFont="1" applyBorder="1" applyAlignment="1">
      <alignment horizontal="right" vertical="center"/>
    </xf>
    <xf numFmtId="169" fontId="4" fillId="0" borderId="775" xfId="3" applyNumberFormat="1" applyFont="1" applyBorder="1" applyAlignment="1">
      <alignment horizontal="right" vertical="center"/>
    </xf>
    <xf numFmtId="169" fontId="4" fillId="0" borderId="773" xfId="3" applyNumberFormat="1" applyFont="1" applyBorder="1" applyAlignment="1">
      <alignment horizontal="right" vertical="center"/>
    </xf>
    <xf numFmtId="169" fontId="4" fillId="0" borderId="259" xfId="3" applyNumberFormat="1" applyFont="1" applyBorder="1" applyAlignment="1">
      <alignment horizontal="right" vertical="center"/>
    </xf>
    <xf numFmtId="169" fontId="4" fillId="0" borderId="776" xfId="3" applyNumberFormat="1" applyFont="1" applyBorder="1" applyAlignment="1">
      <alignment horizontal="right" vertical="center"/>
    </xf>
    <xf numFmtId="169" fontId="4" fillId="0" borderId="777" xfId="3" applyNumberFormat="1" applyFont="1" applyBorder="1" applyAlignment="1">
      <alignment horizontal="right" vertical="center"/>
    </xf>
    <xf numFmtId="171" fontId="4" fillId="0" borderId="772" xfId="3" applyNumberFormat="1" applyFont="1" applyBorder="1" applyAlignment="1">
      <alignment horizontal="right" vertical="center"/>
    </xf>
    <xf numFmtId="164" fontId="4" fillId="0" borderId="772" xfId="3" applyNumberFormat="1" applyFont="1" applyBorder="1" applyAlignment="1">
      <alignment horizontal="right" vertical="center"/>
    </xf>
    <xf numFmtId="167" fontId="53" fillId="0" borderId="773" xfId="3" quotePrefix="1" applyNumberFormat="1" applyFont="1" applyBorder="1" applyAlignment="1">
      <alignment horizontal="right" vertical="center"/>
    </xf>
    <xf numFmtId="167" fontId="4" fillId="0" borderId="772" xfId="3" quotePrefix="1" applyNumberFormat="1" applyFont="1" applyBorder="1" applyAlignment="1">
      <alignment horizontal="right" vertical="center"/>
    </xf>
    <xf numFmtId="0" fontId="4" fillId="0" borderId="778" xfId="3" applyFont="1" applyBorder="1" applyAlignment="1">
      <alignment horizontal="left" vertical="center" indent="1"/>
    </xf>
    <xf numFmtId="167" fontId="53" fillId="0" borderId="779" xfId="3" applyNumberFormat="1" applyFont="1" applyBorder="1" applyAlignment="1">
      <alignment horizontal="right" vertical="center"/>
    </xf>
    <xf numFmtId="167" fontId="4" fillId="0" borderId="386" xfId="3" applyNumberFormat="1" applyFont="1" applyBorder="1" applyAlignment="1">
      <alignment horizontal="right" vertical="center"/>
    </xf>
    <xf numFmtId="167" fontId="4" fillId="0" borderId="780" xfId="3" applyNumberFormat="1" applyFont="1" applyBorder="1" applyAlignment="1">
      <alignment horizontal="right" vertical="center"/>
    </xf>
    <xf numFmtId="167" fontId="4" fillId="0" borderId="779" xfId="3" applyNumberFormat="1" applyFont="1" applyBorder="1" applyAlignment="1">
      <alignment horizontal="right" vertical="center"/>
    </xf>
    <xf numFmtId="167" fontId="4" fillId="0" borderId="781" xfId="3" applyNumberFormat="1" applyFont="1" applyBorder="1" applyAlignment="1">
      <alignment horizontal="right" vertical="center"/>
    </xf>
    <xf numFmtId="167" fontId="4" fillId="0" borderId="782" xfId="3" applyNumberFormat="1" applyFont="1" applyBorder="1" applyAlignment="1">
      <alignment horizontal="right" vertical="center"/>
    </xf>
    <xf numFmtId="0" fontId="42" fillId="10" borderId="783" xfId="3" applyFont="1" applyFill="1" applyBorder="1" applyAlignment="1">
      <alignment vertical="center"/>
    </xf>
    <xf numFmtId="0" fontId="38" fillId="0" borderId="783" xfId="3" applyFont="1" applyBorder="1" applyAlignment="1">
      <alignment vertical="center"/>
    </xf>
    <xf numFmtId="168" fontId="24" fillId="0" borderId="784" xfId="3" applyNumberFormat="1" applyFont="1" applyBorder="1" applyAlignment="1">
      <alignment horizontal="right" vertical="center"/>
    </xf>
    <xf numFmtId="168" fontId="25" fillId="0" borderId="783" xfId="3" applyNumberFormat="1" applyFont="1" applyBorder="1" applyAlignment="1">
      <alignment horizontal="right" vertical="center"/>
    </xf>
    <xf numFmtId="168" fontId="25" fillId="0" borderId="785" xfId="3" applyNumberFormat="1" applyFont="1" applyBorder="1" applyAlignment="1">
      <alignment horizontal="right" vertical="center"/>
    </xf>
    <xf numFmtId="168" fontId="25" fillId="0" borderId="784" xfId="3" applyNumberFormat="1" applyFont="1" applyBorder="1" applyAlignment="1">
      <alignment horizontal="right" vertical="center"/>
    </xf>
    <xf numFmtId="168" fontId="25" fillId="0" borderId="785" xfId="25" applyNumberFormat="1" applyFont="1" applyBorder="1" applyAlignment="1">
      <alignment horizontal="right" vertical="center"/>
    </xf>
    <xf numFmtId="168" fontId="25" fillId="0" borderId="784" xfId="25" applyNumberFormat="1" applyFont="1" applyBorder="1" applyAlignment="1">
      <alignment horizontal="right" vertical="center"/>
    </xf>
    <xf numFmtId="168" fontId="25" fillId="0" borderId="785" xfId="25" applyNumberFormat="1" applyFont="1" applyBorder="1" applyAlignment="1">
      <alignment vertical="center"/>
    </xf>
    <xf numFmtId="168" fontId="25" fillId="0" borderId="786" xfId="25" applyNumberFormat="1" applyFont="1" applyBorder="1" applyAlignment="1">
      <alignment vertical="center"/>
    </xf>
    <xf numFmtId="168" fontId="25" fillId="0" borderId="784" xfId="25" applyNumberFormat="1" applyFont="1" applyBorder="1" applyAlignment="1">
      <alignment vertical="center"/>
    </xf>
    <xf numFmtId="168" fontId="25" fillId="0" borderId="784" xfId="3" applyNumberFormat="1" applyFont="1" applyBorder="1" applyAlignment="1">
      <alignment vertical="center"/>
    </xf>
    <xf numFmtId="0" fontId="15" fillId="0" borderId="783" xfId="3" applyFont="1" applyBorder="1" applyAlignment="1">
      <alignment vertical="center"/>
    </xf>
    <xf numFmtId="0" fontId="24" fillId="0" borderId="784" xfId="3" applyFont="1" applyBorder="1"/>
    <xf numFmtId="0" fontId="25" fillId="0" borderId="783" xfId="3" applyFont="1" applyBorder="1"/>
    <xf numFmtId="0" fontId="24" fillId="0" borderId="785" xfId="3" applyFont="1" applyBorder="1"/>
    <xf numFmtId="0" fontId="24" fillId="0" borderId="783" xfId="3" applyFont="1" applyBorder="1"/>
    <xf numFmtId="0" fontId="24" fillId="0" borderId="785" xfId="25" applyNumberFormat="1" applyFont="1" applyBorder="1" applyAlignment="1"/>
    <xf numFmtId="0" fontId="24" fillId="0" borderId="784" xfId="25" applyNumberFormat="1" applyFont="1" applyBorder="1" applyAlignment="1"/>
    <xf numFmtId="0" fontId="24" fillId="0" borderId="786" xfId="25" applyNumberFormat="1" applyFont="1" applyBorder="1" applyAlignment="1"/>
    <xf numFmtId="0" fontId="24" fillId="0" borderId="676" xfId="3" applyFont="1" applyBorder="1" applyAlignment="1">
      <alignment horizontal="left" vertical="center" indent="1"/>
    </xf>
    <xf numFmtId="164" fontId="24" fillId="0" borderId="787" xfId="3" applyNumberFormat="1" applyFont="1" applyBorder="1"/>
    <xf numFmtId="164" fontId="25" fillId="0" borderId="676" xfId="3" applyNumberFormat="1" applyFont="1" applyBorder="1"/>
    <xf numFmtId="164" fontId="25" fillId="0" borderId="23" xfId="3" applyNumberFormat="1" applyFont="1" applyBorder="1"/>
    <xf numFmtId="164" fontId="25" fillId="0" borderId="787" xfId="3" applyNumberFormat="1" applyFont="1" applyBorder="1"/>
    <xf numFmtId="173" fontId="25" fillId="0" borderId="23" xfId="25" applyNumberFormat="1" applyFont="1" applyBorder="1" applyAlignment="1"/>
    <xf numFmtId="173" fontId="25" fillId="0" borderId="787" xfId="25" applyNumberFormat="1" applyFont="1" applyBorder="1" applyAlignment="1"/>
    <xf numFmtId="173" fontId="25" fillId="0" borderId="676" xfId="25" applyNumberFormat="1" applyFont="1" applyBorder="1" applyAlignment="1"/>
    <xf numFmtId="0" fontId="25" fillId="0" borderId="788" xfId="3" applyFont="1" applyBorder="1" applyAlignment="1">
      <alignment horizontal="left" vertical="center" indent="2"/>
    </xf>
    <xf numFmtId="167" fontId="24" fillId="0" borderId="718" xfId="3" applyNumberFormat="1" applyFont="1" applyBorder="1" applyAlignment="1">
      <alignment horizontal="right"/>
    </xf>
    <xf numFmtId="167" fontId="25" fillId="0" borderId="788" xfId="3" applyNumberFormat="1" applyFont="1" applyBorder="1" applyAlignment="1">
      <alignment horizontal="right"/>
    </xf>
    <xf numFmtId="167" fontId="25" fillId="0" borderId="789" xfId="3" applyNumberFormat="1" applyFont="1" applyBorder="1"/>
    <xf numFmtId="167" fontId="25" fillId="0" borderId="718" xfId="3" applyNumberFormat="1" applyFont="1" applyBorder="1"/>
    <xf numFmtId="167" fontId="25" fillId="0" borderId="788" xfId="3" applyNumberFormat="1" applyFont="1" applyBorder="1"/>
    <xf numFmtId="167" fontId="25" fillId="0" borderId="789" xfId="25" applyNumberFormat="1" applyFont="1" applyBorder="1" applyAlignment="1"/>
    <xf numFmtId="167" fontId="25" fillId="0" borderId="718" xfId="25" applyNumberFormat="1" applyFont="1" applyBorder="1" applyAlignment="1"/>
    <xf numFmtId="167" fontId="25" fillId="0" borderId="790" xfId="25" applyNumberFormat="1" applyFont="1" applyBorder="1" applyAlignment="1"/>
    <xf numFmtId="167" fontId="25" fillId="0" borderId="789" xfId="25" applyNumberFormat="1" applyFont="1" applyBorder="1" applyAlignment="1">
      <alignment horizontal="right"/>
    </xf>
    <xf numFmtId="0" fontId="24" fillId="0" borderId="788" xfId="3" applyFont="1" applyBorder="1" applyAlignment="1">
      <alignment horizontal="left" vertical="center" indent="1"/>
    </xf>
    <xf numFmtId="167" fontId="25" fillId="0" borderId="788" xfId="3" quotePrefix="1" applyNumberFormat="1" applyFont="1" applyBorder="1" applyAlignment="1">
      <alignment horizontal="right"/>
    </xf>
    <xf numFmtId="0" fontId="25" fillId="0" borderId="788" xfId="3" applyFont="1" applyBorder="1" applyAlignment="1">
      <alignment horizontal="left" vertical="center" indent="1"/>
    </xf>
    <xf numFmtId="0" fontId="24" fillId="0" borderId="784" xfId="3" applyFont="1" applyBorder="1" applyAlignment="1">
      <alignment horizontal="right"/>
    </xf>
    <xf numFmtId="0" fontId="25" fillId="0" borderId="783" xfId="3" applyFont="1" applyBorder="1" applyAlignment="1">
      <alignment horizontal="right"/>
    </xf>
    <xf numFmtId="170" fontId="24" fillId="0" borderId="718" xfId="3" applyNumberFormat="1" applyFont="1" applyBorder="1" applyAlignment="1">
      <alignment horizontal="right"/>
    </xf>
    <xf numFmtId="170" fontId="25" fillId="0" borderId="788" xfId="3" applyNumberFormat="1" applyFont="1" applyBorder="1" applyAlignment="1">
      <alignment horizontal="right"/>
    </xf>
    <xf numFmtId="170" fontId="25" fillId="0" borderId="789" xfId="3" applyNumberFormat="1" applyFont="1" applyBorder="1"/>
    <xf numFmtId="170" fontId="25" fillId="0" borderId="718" xfId="3" applyNumberFormat="1" applyFont="1" applyBorder="1"/>
    <xf numFmtId="170" fontId="25" fillId="0" borderId="788" xfId="3" applyNumberFormat="1" applyFont="1" applyBorder="1"/>
    <xf numFmtId="170" fontId="25" fillId="0" borderId="789" xfId="25" applyNumberFormat="1" applyFont="1" applyBorder="1" applyAlignment="1"/>
    <xf numFmtId="170" fontId="25" fillId="0" borderId="718" xfId="25" applyNumberFormat="1" applyFont="1" applyBorder="1" applyAlignment="1"/>
    <xf numFmtId="170" fontId="25" fillId="0" borderId="789" xfId="25" applyNumberFormat="1" applyFont="1" applyFill="1" applyBorder="1" applyAlignment="1"/>
    <xf numFmtId="170" fontId="25" fillId="0" borderId="790" xfId="25" applyNumberFormat="1" applyFont="1" applyFill="1" applyBorder="1" applyAlignment="1"/>
    <xf numFmtId="0" fontId="25" fillId="0" borderId="178" xfId="3" applyFont="1" applyBorder="1" applyAlignment="1">
      <alignment horizontal="left" vertical="center" indent="1"/>
    </xf>
    <xf numFmtId="171" fontId="24" fillId="0" borderId="177" xfId="3" applyNumberFormat="1" applyFont="1" applyBorder="1" applyAlignment="1">
      <alignment horizontal="right"/>
    </xf>
    <xf numFmtId="171" fontId="25" fillId="0" borderId="178" xfId="3" applyNumberFormat="1" applyFont="1" applyBorder="1" applyAlignment="1">
      <alignment horizontal="right"/>
    </xf>
    <xf numFmtId="164" fontId="25" fillId="0" borderId="20" xfId="3" applyNumberFormat="1" applyFont="1" applyBorder="1"/>
    <xf numFmtId="171" fontId="25" fillId="0" borderId="177" xfId="3" applyNumberFormat="1" applyFont="1" applyBorder="1"/>
    <xf numFmtId="171" fontId="25" fillId="0" borderId="178" xfId="3" applyNumberFormat="1" applyFont="1" applyBorder="1"/>
    <xf numFmtId="171" fontId="25" fillId="0" borderId="20" xfId="25" applyNumberFormat="1" applyFont="1" applyBorder="1" applyAlignment="1"/>
    <xf numFmtId="171" fontId="25" fillId="0" borderId="177" xfId="25" applyNumberFormat="1" applyFont="1" applyBorder="1" applyAlignment="1"/>
    <xf numFmtId="171" fontId="25" fillId="0" borderId="178" xfId="25" applyNumberFormat="1" applyFont="1" applyBorder="1" applyAlignment="1"/>
    <xf numFmtId="164" fontId="24" fillId="0" borderId="784" xfId="3" applyNumberFormat="1" applyFont="1" applyBorder="1" applyAlignment="1">
      <alignment horizontal="right"/>
    </xf>
    <xf numFmtId="164" fontId="25" fillId="0" borderId="783" xfId="3" applyNumberFormat="1" applyFont="1" applyBorder="1" applyAlignment="1">
      <alignment horizontal="right"/>
    </xf>
    <xf numFmtId="164" fontId="25" fillId="0" borderId="785" xfId="3" applyNumberFormat="1" applyFont="1" applyBorder="1"/>
    <xf numFmtId="164" fontId="25" fillId="0" borderId="784" xfId="3" applyNumberFormat="1" applyFont="1" applyBorder="1"/>
    <xf numFmtId="164" fontId="25" fillId="0" borderId="783" xfId="3" applyNumberFormat="1" applyFont="1" applyBorder="1"/>
    <xf numFmtId="173" fontId="25" fillId="0" borderId="785" xfId="25" applyNumberFormat="1" applyFont="1" applyBorder="1" applyAlignment="1"/>
    <xf numFmtId="173" fontId="25" fillId="0" borderId="784" xfId="25" applyNumberFormat="1" applyFont="1" applyBorder="1" applyAlignment="1"/>
    <xf numFmtId="173" fontId="25" fillId="0" borderId="786" xfId="25" applyNumberFormat="1" applyFont="1" applyBorder="1" applyAlignment="1"/>
    <xf numFmtId="164" fontId="24" fillId="0" borderId="787" xfId="3" applyNumberFormat="1" applyFont="1" applyBorder="1" applyAlignment="1">
      <alignment horizontal="right"/>
    </xf>
    <xf numFmtId="164" fontId="25" fillId="0" borderId="676" xfId="3" applyNumberFormat="1" applyFont="1" applyBorder="1" applyAlignment="1">
      <alignment horizontal="right"/>
    </xf>
    <xf numFmtId="167" fontId="25" fillId="0" borderId="790" xfId="25" applyNumberFormat="1" applyFont="1" applyFill="1" applyBorder="1" applyAlignment="1"/>
    <xf numFmtId="167" fontId="25" fillId="0" borderId="789" xfId="25" applyNumberFormat="1" applyFont="1" applyFill="1" applyBorder="1" applyAlignment="1">
      <alignment horizontal="right"/>
    </xf>
    <xf numFmtId="170" fontId="25" fillId="0" borderId="718" xfId="25" applyNumberFormat="1" applyFont="1" applyFill="1" applyBorder="1" applyAlignment="1"/>
    <xf numFmtId="171" fontId="25" fillId="0" borderId="20" xfId="3" applyNumberFormat="1" applyFont="1" applyBorder="1"/>
    <xf numFmtId="171" fontId="25" fillId="0" borderId="20" xfId="25" applyNumberFormat="1" applyFont="1" applyFill="1" applyBorder="1" applyAlignment="1"/>
    <xf numFmtId="171" fontId="25" fillId="0" borderId="178" xfId="25" applyNumberFormat="1" applyFont="1" applyFill="1" applyBorder="1" applyAlignment="1"/>
    <xf numFmtId="171" fontId="25" fillId="0" borderId="177" xfId="25" applyNumberFormat="1" applyFont="1" applyFill="1" applyBorder="1" applyAlignment="1"/>
    <xf numFmtId="0" fontId="15" fillId="0" borderId="783" xfId="3" applyFont="1" applyBorder="1" applyAlignment="1">
      <alignment horizontal="left" vertical="center"/>
    </xf>
    <xf numFmtId="167" fontId="25" fillId="0" borderId="790" xfId="25" applyNumberFormat="1" applyFont="1" applyBorder="1" applyAlignment="1">
      <alignment horizontal="right"/>
    </xf>
    <xf numFmtId="167" fontId="25" fillId="0" borderId="790" xfId="25" applyNumberFormat="1" applyFont="1" applyFill="1" applyBorder="1" applyAlignment="1">
      <alignment horizontal="right"/>
    </xf>
    <xf numFmtId="0" fontId="24" fillId="0" borderId="785" xfId="25" applyNumberFormat="1" applyFont="1" applyBorder="1" applyAlignment="1">
      <alignment horizontal="right"/>
    </xf>
    <xf numFmtId="0" fontId="24" fillId="0" borderId="786" xfId="25" applyNumberFormat="1" applyFont="1" applyBorder="1" applyAlignment="1">
      <alignment horizontal="right"/>
    </xf>
    <xf numFmtId="170" fontId="25" fillId="0" borderId="789" xfId="25" applyNumberFormat="1" applyFont="1" applyBorder="1" applyAlignment="1">
      <alignment horizontal="right"/>
    </xf>
    <xf numFmtId="170" fontId="25" fillId="0" borderId="790" xfId="25" applyNumberFormat="1" applyFont="1" applyBorder="1" applyAlignment="1">
      <alignment horizontal="right"/>
    </xf>
    <xf numFmtId="0" fontId="25" fillId="0" borderId="791" xfId="3" applyFont="1" applyBorder="1" applyAlignment="1">
      <alignment horizontal="left" vertical="center" indent="1"/>
    </xf>
    <xf numFmtId="170" fontId="24" fillId="0" borderId="792" xfId="3" applyNumberFormat="1" applyFont="1" applyBorder="1" applyAlignment="1">
      <alignment horizontal="right"/>
    </xf>
    <xf numFmtId="170" fontId="25" fillId="0" borderId="791" xfId="3" applyNumberFormat="1" applyFont="1" applyBorder="1" applyAlignment="1">
      <alignment horizontal="right"/>
    </xf>
    <xf numFmtId="170" fontId="25" fillId="0" borderId="793" xfId="3" applyNumberFormat="1" applyFont="1" applyBorder="1"/>
    <xf numFmtId="170" fontId="25" fillId="0" borderId="792" xfId="3" applyNumberFormat="1" applyFont="1" applyBorder="1"/>
    <xf numFmtId="170" fontId="25" fillId="0" borderId="791" xfId="3" applyNumberFormat="1" applyFont="1" applyBorder="1"/>
    <xf numFmtId="170" fontId="25" fillId="0" borderId="793" xfId="25" applyNumberFormat="1" applyFont="1" applyBorder="1" applyAlignment="1"/>
    <xf numFmtId="170" fontId="25" fillId="0" borderId="792" xfId="25" applyNumberFormat="1" applyFont="1" applyBorder="1" applyAlignment="1"/>
    <xf numFmtId="170" fontId="25" fillId="0" borderId="793" xfId="25" applyNumberFormat="1" applyFont="1" applyBorder="1" applyAlignment="1">
      <alignment horizontal="right"/>
    </xf>
    <xf numFmtId="170" fontId="25" fillId="0" borderId="794" xfId="25" applyNumberFormat="1" applyFont="1" applyBorder="1" applyAlignment="1">
      <alignment horizontal="right"/>
    </xf>
    <xf numFmtId="0" fontId="32" fillId="0" borderId="24" xfId="3" applyFont="1" applyBorder="1" applyAlignment="1">
      <alignment horizontal="left" vertical="center" indent="1"/>
    </xf>
    <xf numFmtId="171" fontId="33" fillId="0" borderId="24" xfId="3" applyNumberFormat="1" applyFont="1" applyBorder="1" applyAlignment="1">
      <alignment vertical="center"/>
    </xf>
    <xf numFmtId="171" fontId="33" fillId="0" borderId="24" xfId="25" applyNumberFormat="1" applyFont="1" applyBorder="1" applyAlignment="1">
      <alignment vertical="center"/>
    </xf>
    <xf numFmtId="171" fontId="33" fillId="0" borderId="24" xfId="25" applyNumberFormat="1" applyFont="1" applyFill="1" applyBorder="1" applyAlignment="1">
      <alignment vertical="center"/>
    </xf>
    <xf numFmtId="0" fontId="24" fillId="6" borderId="796" xfId="3" applyFont="1" applyFill="1" applyBorder="1" applyAlignment="1">
      <alignment horizontal="left" vertical="center"/>
    </xf>
    <xf numFmtId="0" fontId="38" fillId="0" borderId="796" xfId="3" applyFont="1" applyBorder="1" applyAlignment="1">
      <alignment horizontal="left" vertical="center"/>
    </xf>
    <xf numFmtId="0" fontId="24" fillId="0" borderId="797" xfId="3" applyFont="1" applyBorder="1" applyAlignment="1">
      <alignment horizontal="right" vertical="center"/>
    </xf>
    <xf numFmtId="0" fontId="25" fillId="0" borderId="796" xfId="3" applyFont="1" applyBorder="1" applyAlignment="1">
      <alignment horizontal="right" vertical="center"/>
    </xf>
    <xf numFmtId="0" fontId="25" fillId="0" borderId="798" xfId="25" applyNumberFormat="1" applyFont="1" applyBorder="1" applyAlignment="1">
      <alignment horizontal="right" vertical="center"/>
    </xf>
    <xf numFmtId="0" fontId="25" fillId="0" borderId="797" xfId="25" applyNumberFormat="1" applyFont="1" applyBorder="1" applyAlignment="1">
      <alignment horizontal="right" vertical="center"/>
    </xf>
    <xf numFmtId="0" fontId="25" fillId="0" borderId="796" xfId="25" applyNumberFormat="1" applyFont="1" applyBorder="1" applyAlignment="1">
      <alignment horizontal="right" vertical="center"/>
    </xf>
    <xf numFmtId="168" fontId="25" fillId="0" borderId="798" xfId="25" applyNumberFormat="1" applyFont="1" applyBorder="1" applyAlignment="1">
      <alignment horizontal="right" vertical="center"/>
    </xf>
    <xf numFmtId="0" fontId="25" fillId="0" borderId="798" xfId="25" applyNumberFormat="1" applyFont="1" applyBorder="1" applyAlignment="1">
      <alignment vertical="center"/>
    </xf>
    <xf numFmtId="0" fontId="25" fillId="0" borderId="799" xfId="25" applyNumberFormat="1" applyFont="1" applyBorder="1" applyAlignment="1">
      <alignment vertical="center"/>
    </xf>
    <xf numFmtId="0" fontId="25" fillId="0" borderId="797" xfId="25" applyNumberFormat="1" applyFont="1" applyBorder="1" applyAlignment="1">
      <alignment vertical="center"/>
    </xf>
    <xf numFmtId="0" fontId="25" fillId="0" borderId="797" xfId="3" applyFont="1" applyBorder="1" applyAlignment="1">
      <alignment vertical="center"/>
    </xf>
    <xf numFmtId="0" fontId="25" fillId="0" borderId="202" xfId="25" applyNumberFormat="1" applyFont="1" applyFill="1" applyBorder="1" applyAlignment="1">
      <alignment horizontal="left" vertical="center"/>
    </xf>
    <xf numFmtId="0" fontId="25" fillId="0" borderId="201" xfId="25" applyNumberFormat="1" applyFont="1" applyFill="1" applyBorder="1" applyAlignment="1">
      <alignment horizontal="left" vertical="center"/>
    </xf>
    <xf numFmtId="0" fontId="25" fillId="0" borderId="200" xfId="25" applyNumberFormat="1" applyFont="1" applyFill="1" applyBorder="1" applyAlignment="1">
      <alignment horizontal="left" vertical="center"/>
    </xf>
    <xf numFmtId="0" fontId="25" fillId="0" borderId="202" xfId="25" applyNumberFormat="1" applyFont="1" applyFill="1" applyBorder="1" applyAlignment="1">
      <alignment vertical="center"/>
    </xf>
    <xf numFmtId="0" fontId="25" fillId="0" borderId="200" xfId="25" applyNumberFormat="1" applyFont="1" applyFill="1" applyBorder="1" applyAlignment="1">
      <alignment vertical="center"/>
    </xf>
    <xf numFmtId="0" fontId="25" fillId="0" borderId="201" xfId="25" applyNumberFormat="1" applyFont="1" applyFill="1" applyBorder="1" applyAlignment="1">
      <alignment vertical="center"/>
    </xf>
    <xf numFmtId="0" fontId="25" fillId="0" borderId="800" xfId="3" applyFont="1" applyBorder="1" applyAlignment="1">
      <alignment horizontal="left" vertical="center"/>
    </xf>
    <xf numFmtId="167" fontId="25" fillId="0" borderId="212" xfId="25" applyNumberFormat="1" applyFont="1" applyFill="1" applyBorder="1" applyAlignment="1">
      <alignment vertical="center"/>
    </xf>
    <xf numFmtId="167" fontId="25" fillId="0" borderId="96" xfId="25" applyNumberFormat="1" applyFont="1" applyFill="1" applyBorder="1" applyAlignment="1">
      <alignment vertical="center"/>
    </xf>
    <xf numFmtId="167" fontId="25" fillId="0" borderId="139" xfId="25" applyNumberFormat="1" applyFont="1" applyFill="1" applyBorder="1" applyAlignment="1">
      <alignment vertical="center"/>
    </xf>
    <xf numFmtId="167" fontId="25" fillId="0" borderId="139" xfId="25" applyNumberFormat="1" applyFont="1" applyFill="1" applyBorder="1" applyAlignment="1">
      <alignment horizontal="right" vertical="center"/>
    </xf>
    <xf numFmtId="167" fontId="24" fillId="0" borderId="801" xfId="3" applyNumberFormat="1" applyFont="1" applyBorder="1" applyAlignment="1">
      <alignment horizontal="right" vertical="center"/>
    </xf>
    <xf numFmtId="167" fontId="25" fillId="0" borderId="800" xfId="3" applyNumberFormat="1" applyFont="1" applyBorder="1" applyAlignment="1">
      <alignment horizontal="right" vertical="center"/>
    </xf>
    <xf numFmtId="167" fontId="25" fillId="0" borderId="802" xfId="25" applyNumberFormat="1" applyFont="1" applyFill="1" applyBorder="1" applyAlignment="1">
      <alignment vertical="center"/>
    </xf>
    <xf numFmtId="167" fontId="25" fillId="0" borderId="801" xfId="25" applyNumberFormat="1" applyFont="1" applyFill="1" applyBorder="1" applyAlignment="1">
      <alignment vertical="center"/>
    </xf>
    <xf numFmtId="167" fontId="25" fillId="0" borderId="800" xfId="25" applyNumberFormat="1" applyFont="1" applyFill="1" applyBorder="1" applyAlignment="1">
      <alignment vertical="center"/>
    </xf>
    <xf numFmtId="167" fontId="25" fillId="0" borderId="803" xfId="25" applyNumberFormat="1" applyFont="1" applyFill="1" applyBorder="1" applyAlignment="1">
      <alignment horizontal="right" vertical="center"/>
    </xf>
    <xf numFmtId="0" fontId="24" fillId="0" borderId="800" xfId="3" applyFont="1" applyBorder="1" applyAlignment="1">
      <alignment horizontal="left" vertical="center"/>
    </xf>
    <xf numFmtId="167" fontId="25" fillId="0" borderId="802" xfId="3" applyNumberFormat="1" applyFont="1" applyBorder="1" applyAlignment="1">
      <alignment vertical="center"/>
    </xf>
    <xf numFmtId="167" fontId="25" fillId="0" borderId="801" xfId="3" applyNumberFormat="1" applyFont="1" applyBorder="1" applyAlignment="1">
      <alignment vertical="center"/>
    </xf>
    <xf numFmtId="167" fontId="25" fillId="0" borderId="803" xfId="25" applyNumberFormat="1" applyFont="1" applyFill="1" applyBorder="1" applyAlignment="1">
      <alignment vertical="center"/>
    </xf>
    <xf numFmtId="167" fontId="25" fillId="0" borderId="800" xfId="3" applyNumberFormat="1" applyFont="1" applyBorder="1" applyAlignment="1">
      <alignment vertical="center"/>
    </xf>
    <xf numFmtId="0" fontId="24" fillId="0" borderId="213" xfId="3" applyFont="1" applyBorder="1" applyAlignment="1">
      <alignment horizontal="left" vertical="center"/>
    </xf>
    <xf numFmtId="167" fontId="25" fillId="0" borderId="803" xfId="3" applyNumberFormat="1" applyFont="1" applyBorder="1" applyAlignment="1">
      <alignment vertical="center"/>
    </xf>
    <xf numFmtId="0" fontId="15" fillId="0" borderId="796" xfId="3" applyFont="1" applyBorder="1" applyAlignment="1">
      <alignment horizontal="left" vertical="center"/>
    </xf>
    <xf numFmtId="170" fontId="24" fillId="0" borderId="797" xfId="3" applyNumberFormat="1" applyFont="1" applyBorder="1" applyAlignment="1">
      <alignment horizontal="right" vertical="center"/>
    </xf>
    <xf numFmtId="170" fontId="25" fillId="0" borderId="796" xfId="3" applyNumberFormat="1" applyFont="1" applyBorder="1" applyAlignment="1">
      <alignment horizontal="right" vertical="center"/>
    </xf>
    <xf numFmtId="170" fontId="25" fillId="0" borderId="798" xfId="3" applyNumberFormat="1" applyFont="1" applyBorder="1" applyAlignment="1">
      <alignment vertical="center"/>
    </xf>
    <xf numFmtId="170" fontId="25" fillId="0" borderId="797" xfId="3" applyNumberFormat="1" applyFont="1" applyBorder="1" applyAlignment="1">
      <alignment vertical="center"/>
    </xf>
    <xf numFmtId="170" fontId="25" fillId="0" borderId="796" xfId="3" applyNumberFormat="1" applyFont="1" applyBorder="1" applyAlignment="1">
      <alignment vertical="center"/>
    </xf>
    <xf numFmtId="170" fontId="25" fillId="0" borderId="798" xfId="25" applyNumberFormat="1" applyFont="1" applyFill="1" applyBorder="1" applyAlignment="1">
      <alignment vertical="center"/>
    </xf>
    <xf numFmtId="170" fontId="25" fillId="0" borderId="799" xfId="25" applyNumberFormat="1" applyFont="1" applyFill="1" applyBorder="1" applyAlignment="1">
      <alignment vertical="center"/>
    </xf>
    <xf numFmtId="170" fontId="25" fillId="0" borderId="797" xfId="25" applyNumberFormat="1" applyFont="1" applyFill="1" applyBorder="1" applyAlignment="1">
      <alignment vertical="center"/>
    </xf>
    <xf numFmtId="169" fontId="24" fillId="0" borderId="804" xfId="3" applyNumberFormat="1" applyFont="1" applyBorder="1" applyAlignment="1">
      <alignment horizontal="right" vertical="center"/>
    </xf>
    <xf numFmtId="169" fontId="25" fillId="0" borderId="800" xfId="3" applyNumberFormat="1" applyFont="1" applyBorder="1" applyAlignment="1">
      <alignment horizontal="right" vertical="center"/>
    </xf>
    <xf numFmtId="169" fontId="25" fillId="0" borderId="802" xfId="25" applyNumberFormat="1" applyFont="1" applyFill="1" applyBorder="1" applyAlignment="1">
      <alignment vertical="center"/>
    </xf>
    <xf numFmtId="169" fontId="25" fillId="0" borderId="801" xfId="25" applyNumberFormat="1" applyFont="1" applyFill="1" applyBorder="1" applyAlignment="1">
      <alignment vertical="center"/>
    </xf>
    <xf numFmtId="169" fontId="25" fillId="0" borderId="800" xfId="25" applyNumberFormat="1" applyFont="1" applyFill="1" applyBorder="1" applyAlignment="1">
      <alignment vertical="center"/>
    </xf>
    <xf numFmtId="169" fontId="25" fillId="0" borderId="802" xfId="25" applyNumberFormat="1" applyFont="1" applyFill="1" applyBorder="1" applyAlignment="1">
      <alignment horizontal="right" vertical="center"/>
    </xf>
    <xf numFmtId="169" fontId="25" fillId="0" borderId="200" xfId="25" applyNumberFormat="1" applyFont="1" applyFill="1" applyBorder="1" applyAlignment="1">
      <alignment horizontal="right" vertical="center"/>
    </xf>
    <xf numFmtId="186" fontId="24" fillId="0" borderId="801" xfId="3" applyNumberFormat="1" applyFont="1" applyBorder="1" applyAlignment="1">
      <alignment horizontal="right" vertical="center"/>
    </xf>
    <xf numFmtId="186" fontId="25" fillId="0" borderId="800" xfId="3" applyNumberFormat="1" applyFont="1" applyBorder="1" applyAlignment="1">
      <alignment horizontal="right" vertical="center"/>
    </xf>
    <xf numFmtId="186" fontId="25" fillId="0" borderId="802" xfId="25" applyNumberFormat="1" applyFont="1" applyFill="1" applyBorder="1" applyAlignment="1">
      <alignment vertical="center"/>
    </xf>
    <xf numFmtId="186" fontId="25" fillId="0" borderId="801" xfId="25" applyNumberFormat="1" applyFont="1" applyFill="1" applyBorder="1" applyAlignment="1">
      <alignment vertical="center"/>
    </xf>
    <xf numFmtId="186" fontId="25" fillId="0" borderId="800" xfId="25" applyNumberFormat="1" applyFont="1" applyFill="1" applyBorder="1" applyAlignment="1">
      <alignment vertical="center"/>
    </xf>
    <xf numFmtId="186" fontId="25" fillId="0" borderId="802" xfId="25" applyNumberFormat="1" applyFont="1" applyFill="1" applyBorder="1" applyAlignment="1">
      <alignment horizontal="right" vertical="center"/>
    </xf>
    <xf numFmtId="169" fontId="25" fillId="0" borderId="139" xfId="25" applyNumberFormat="1" applyFont="1" applyFill="1" applyBorder="1" applyAlignment="1">
      <alignment horizontal="right" vertical="center"/>
    </xf>
    <xf numFmtId="0" fontId="25" fillId="0" borderId="800" xfId="3" applyFont="1" applyBorder="1" applyAlignment="1">
      <alignment horizontal="left" vertical="center" indent="1"/>
    </xf>
    <xf numFmtId="169" fontId="24" fillId="0" borderId="801" xfId="3" applyNumberFormat="1" applyFont="1" applyBorder="1" applyAlignment="1">
      <alignment horizontal="right" vertical="center"/>
    </xf>
    <xf numFmtId="169" fontId="17" fillId="0" borderId="800" xfId="25" applyNumberFormat="1" applyFont="1" applyFill="1" applyBorder="1" applyAlignment="1">
      <alignment horizontal="right" vertical="center"/>
    </xf>
    <xf numFmtId="169" fontId="25" fillId="0" borderId="803" xfId="25" applyNumberFormat="1" applyFont="1" applyFill="1" applyBorder="1" applyAlignment="1">
      <alignment horizontal="right" vertical="center"/>
    </xf>
    <xf numFmtId="170" fontId="24" fillId="0" borderId="801" xfId="3" applyNumberFormat="1" applyFont="1" applyBorder="1" applyAlignment="1">
      <alignment horizontal="right" vertical="center"/>
    </xf>
    <xf numFmtId="170" fontId="25" fillId="0" borderId="800" xfId="3" applyNumberFormat="1" applyFont="1" applyBorder="1" applyAlignment="1">
      <alignment horizontal="right" vertical="center"/>
    </xf>
    <xf numFmtId="170" fontId="25" fillId="0" borderId="802" xfId="25" applyNumberFormat="1" applyFont="1" applyFill="1" applyBorder="1" applyAlignment="1">
      <alignment vertical="center"/>
    </xf>
    <xf numFmtId="170" fontId="25" fillId="0" borderId="801" xfId="25" applyNumberFormat="1" applyFont="1" applyFill="1" applyBorder="1" applyAlignment="1">
      <alignment vertical="center"/>
    </xf>
    <xf numFmtId="170" fontId="17" fillId="0" borderId="800" xfId="25" applyNumberFormat="1" applyFont="1" applyFill="1" applyBorder="1" applyAlignment="1">
      <alignment vertical="center"/>
    </xf>
    <xf numFmtId="170" fontId="25" fillId="0" borderId="802" xfId="25" applyNumberFormat="1" applyFont="1" applyFill="1" applyBorder="1" applyAlignment="1">
      <alignment horizontal="right" vertical="center"/>
    </xf>
    <xf numFmtId="170" fontId="25" fillId="0" borderId="803" xfId="25" applyNumberFormat="1" applyFont="1" applyFill="1" applyBorder="1" applyAlignment="1">
      <alignment horizontal="right" vertical="center"/>
    </xf>
    <xf numFmtId="170" fontId="25" fillId="0" borderId="800" xfId="25" applyNumberFormat="1" applyFont="1" applyFill="1" applyBorder="1" applyAlignment="1">
      <alignment vertical="center"/>
    </xf>
    <xf numFmtId="170" fontId="25" fillId="0" borderId="803" xfId="25" applyNumberFormat="1" applyFont="1" applyFill="1" applyBorder="1" applyAlignment="1">
      <alignment vertical="center"/>
    </xf>
    <xf numFmtId="170" fontId="25" fillId="0" borderId="802" xfId="3" applyNumberFormat="1" applyFont="1" applyBorder="1" applyAlignment="1">
      <alignment vertical="center"/>
    </xf>
    <xf numFmtId="170" fontId="25" fillId="0" borderId="803" xfId="3" applyNumberFormat="1" applyFont="1" applyBorder="1" applyAlignment="1">
      <alignment vertical="center"/>
    </xf>
    <xf numFmtId="170" fontId="25" fillId="0" borderId="801" xfId="3" applyNumberFormat="1" applyFont="1" applyBorder="1" applyAlignment="1">
      <alignment vertical="center"/>
    </xf>
    <xf numFmtId="0" fontId="24" fillId="0" borderId="805" xfId="3" applyFont="1" applyBorder="1" applyAlignment="1">
      <alignment horizontal="left" vertical="center"/>
    </xf>
    <xf numFmtId="170" fontId="24" fillId="0" borderId="806" xfId="3" applyNumberFormat="1" applyFont="1" applyBorder="1" applyAlignment="1">
      <alignment horizontal="right" vertical="center"/>
    </xf>
    <xf numFmtId="170" fontId="25" fillId="0" borderId="807" xfId="3" applyNumberFormat="1" applyFont="1" applyBorder="1" applyAlignment="1">
      <alignment horizontal="right" vertical="center"/>
    </xf>
    <xf numFmtId="170" fontId="25" fillId="0" borderId="808" xfId="25" applyNumberFormat="1" applyFont="1" applyFill="1" applyBorder="1" applyAlignment="1">
      <alignment vertical="center"/>
    </xf>
    <xf numFmtId="170" fontId="25" fillId="0" borderId="806" xfId="25" applyNumberFormat="1" applyFont="1" applyFill="1" applyBorder="1" applyAlignment="1">
      <alignment vertical="center"/>
    </xf>
    <xf numFmtId="170" fontId="25" fillId="0" borderId="807" xfId="25" applyNumberFormat="1" applyFont="1" applyFill="1" applyBorder="1" applyAlignment="1">
      <alignment vertical="center"/>
    </xf>
    <xf numFmtId="170" fontId="25" fillId="0" borderId="809" xfId="25" applyNumberFormat="1" applyFont="1" applyFill="1" applyBorder="1" applyAlignment="1">
      <alignment vertical="center"/>
    </xf>
    <xf numFmtId="0" fontId="33" fillId="0" borderId="194" xfId="3" applyFont="1" applyBorder="1" applyAlignment="1">
      <alignment vertical="center"/>
    </xf>
    <xf numFmtId="0" fontId="33" fillId="0" borderId="194" xfId="25" applyNumberFormat="1" applyFont="1" applyBorder="1" applyAlignment="1">
      <alignment vertical="center"/>
    </xf>
    <xf numFmtId="168" fontId="24" fillId="0" borderId="797" xfId="3" applyNumberFormat="1" applyFont="1" applyBorder="1" applyAlignment="1">
      <alignment horizontal="right" vertical="center"/>
    </xf>
    <xf numFmtId="168" fontId="25" fillId="0" borderId="796" xfId="3" applyNumberFormat="1" applyFont="1" applyBorder="1" applyAlignment="1">
      <alignment horizontal="right" vertical="center"/>
    </xf>
    <xf numFmtId="168" fontId="25" fillId="0" borderId="798" xfId="25" applyNumberFormat="1" applyFont="1" applyFill="1" applyBorder="1" applyAlignment="1">
      <alignment horizontal="right" vertical="center"/>
    </xf>
    <xf numFmtId="168" fontId="25" fillId="0" borderId="797" xfId="25" applyNumberFormat="1" applyFont="1" applyFill="1" applyBorder="1" applyAlignment="1">
      <alignment horizontal="right" vertical="center"/>
    </xf>
    <xf numFmtId="168" fontId="25" fillId="0" borderId="796" xfId="25" applyNumberFormat="1" applyFont="1" applyFill="1" applyBorder="1" applyAlignment="1">
      <alignment horizontal="right" vertical="center"/>
    </xf>
    <xf numFmtId="168" fontId="25" fillId="0" borderId="798" xfId="25" applyNumberFormat="1" applyFont="1" applyFill="1" applyBorder="1" applyAlignment="1">
      <alignment vertical="center"/>
    </xf>
    <xf numFmtId="168" fontId="25" fillId="0" borderId="796" xfId="25" applyNumberFormat="1" applyFont="1" applyFill="1" applyBorder="1" applyAlignment="1">
      <alignment vertical="center"/>
    </xf>
    <xf numFmtId="168" fontId="25" fillId="0" borderId="797" xfId="25" applyNumberFormat="1" applyFont="1" applyFill="1" applyBorder="1" applyAlignment="1">
      <alignment vertical="center"/>
    </xf>
    <xf numFmtId="168" fontId="25" fillId="0" borderId="797" xfId="3" applyNumberFormat="1" applyFont="1" applyBorder="1" applyAlignment="1">
      <alignment vertical="center"/>
    </xf>
    <xf numFmtId="164" fontId="24" fillId="0" borderId="797" xfId="3" applyNumberFormat="1" applyFont="1" applyBorder="1" applyAlignment="1">
      <alignment vertical="center"/>
    </xf>
    <xf numFmtId="164" fontId="25" fillId="0" borderId="796" xfId="3" applyNumberFormat="1" applyFont="1" applyBorder="1" applyAlignment="1">
      <alignment vertical="center"/>
    </xf>
    <xf numFmtId="173" fontId="24" fillId="0" borderId="798" xfId="25" applyNumberFormat="1" applyFont="1" applyFill="1" applyBorder="1" applyAlignment="1">
      <alignment vertical="center"/>
    </xf>
    <xf numFmtId="173" fontId="24" fillId="0" borderId="797" xfId="25" applyNumberFormat="1" applyFont="1" applyFill="1" applyBorder="1" applyAlignment="1">
      <alignment vertical="center"/>
    </xf>
    <xf numFmtId="173" fontId="24" fillId="0" borderId="796" xfId="25" applyNumberFormat="1" applyFont="1" applyFill="1" applyBorder="1" applyAlignment="1">
      <alignment vertical="center"/>
    </xf>
    <xf numFmtId="173" fontId="25" fillId="0" borderId="798" xfId="25" applyNumberFormat="1" applyFont="1" applyFill="1" applyBorder="1" applyAlignment="1">
      <alignment vertical="center"/>
    </xf>
    <xf numFmtId="173" fontId="25" fillId="0" borderId="796" xfId="25" applyNumberFormat="1" applyFont="1" applyFill="1" applyBorder="1" applyAlignment="1">
      <alignment vertical="center"/>
    </xf>
    <xf numFmtId="167" fontId="25" fillId="0" borderId="202" xfId="25" applyNumberFormat="1" applyFont="1" applyFill="1" applyBorder="1" applyAlignment="1">
      <alignment vertical="center"/>
    </xf>
    <xf numFmtId="167" fontId="25" fillId="0" borderId="201" xfId="25" applyNumberFormat="1" applyFont="1" applyFill="1" applyBorder="1" applyAlignment="1">
      <alignment vertical="center"/>
    </xf>
    <xf numFmtId="167" fontId="25" fillId="0" borderId="200" xfId="25" applyNumberFormat="1" applyFont="1" applyFill="1" applyBorder="1" applyAlignment="1">
      <alignment vertical="center"/>
    </xf>
    <xf numFmtId="167" fontId="25" fillId="0" borderId="200" xfId="25" applyNumberFormat="1" applyFont="1" applyFill="1" applyBorder="1" applyAlignment="1">
      <alignment horizontal="right" vertical="center"/>
    </xf>
    <xf numFmtId="167" fontId="25" fillId="0" borderId="800" xfId="25" applyNumberFormat="1" applyFont="1" applyFill="1" applyBorder="1" applyAlignment="1">
      <alignment horizontal="right" vertical="center"/>
    </xf>
    <xf numFmtId="170" fontId="25" fillId="0" borderId="796" xfId="25" applyNumberFormat="1" applyFont="1" applyFill="1" applyBorder="1" applyAlignment="1">
      <alignment horizontal="right" vertical="center"/>
    </xf>
    <xf numFmtId="169" fontId="25" fillId="0" borderId="800" xfId="25" applyNumberFormat="1" applyFont="1" applyFill="1" applyBorder="1" applyAlignment="1">
      <alignment horizontal="right" vertical="center"/>
    </xf>
    <xf numFmtId="170" fontId="25" fillId="0" borderId="800" xfId="25" applyNumberFormat="1" applyFont="1" applyFill="1" applyBorder="1" applyAlignment="1">
      <alignment horizontal="right" vertical="center"/>
    </xf>
    <xf numFmtId="170" fontId="25" fillId="0" borderId="214" xfId="25" applyNumberFormat="1" applyFont="1" applyFill="1" applyBorder="1" applyAlignment="1">
      <alignment vertical="center"/>
    </xf>
    <xf numFmtId="170" fontId="25" fillId="0" borderId="103" xfId="25" applyNumberFormat="1" applyFont="1" applyFill="1" applyBorder="1" applyAlignment="1">
      <alignment vertical="center"/>
    </xf>
    <xf numFmtId="170" fontId="25" fillId="0" borderId="213" xfId="25" applyNumberFormat="1" applyFont="1" applyFill="1" applyBorder="1" applyAlignment="1">
      <alignment vertical="center"/>
    </xf>
    <xf numFmtId="170" fontId="25" fillId="0" borderId="213" xfId="25" applyNumberFormat="1" applyFont="1" applyFill="1" applyBorder="1" applyAlignment="1">
      <alignment horizontal="right" vertical="center"/>
    </xf>
    <xf numFmtId="164" fontId="24" fillId="0" borderId="797" xfId="3" applyNumberFormat="1" applyFont="1" applyBorder="1" applyAlignment="1">
      <alignment horizontal="right" vertical="center"/>
    </xf>
    <xf numFmtId="164" fontId="25" fillId="0" borderId="796" xfId="3" applyNumberFormat="1" applyFont="1" applyBorder="1" applyAlignment="1">
      <alignment horizontal="right" vertical="center"/>
    </xf>
    <xf numFmtId="173" fontId="25" fillId="0" borderId="797" xfId="25" applyNumberFormat="1" applyFont="1" applyFill="1" applyBorder="1" applyAlignment="1">
      <alignment vertical="center"/>
    </xf>
    <xf numFmtId="173" fontId="25" fillId="0" borderId="796" xfId="25" applyNumberFormat="1" applyFont="1" applyFill="1" applyBorder="1" applyAlignment="1">
      <alignment horizontal="right" vertical="center"/>
    </xf>
    <xf numFmtId="0" fontId="34" fillId="0" borderId="108" xfId="3" applyFont="1" applyBorder="1" applyAlignment="1">
      <alignment horizontal="left" vertical="center" indent="1"/>
    </xf>
    <xf numFmtId="0" fontId="63" fillId="0" borderId="412" xfId="3" applyFont="1" applyBorder="1" applyAlignment="1">
      <alignment horizontal="left" vertical="center"/>
    </xf>
    <xf numFmtId="0" fontId="36" fillId="0" borderId="811" xfId="3" applyFont="1" applyBorder="1" applyAlignment="1">
      <alignment vertical="center"/>
    </xf>
    <xf numFmtId="0" fontId="66" fillId="0" borderId="819" xfId="32" applyFont="1" applyBorder="1" applyAlignment="1">
      <alignment horizontal="left" vertical="center" wrapText="1"/>
    </xf>
    <xf numFmtId="184" fontId="63" fillId="0" borderId="820" xfId="32" applyNumberFormat="1" applyFont="1" applyBorder="1" applyAlignment="1">
      <alignment horizontal="right" vertical="center" wrapText="1"/>
    </xf>
    <xf numFmtId="184" fontId="51" fillId="0" borderId="392" xfId="32" applyNumberFormat="1" applyFont="1" applyBorder="1" applyAlignment="1">
      <alignment horizontal="right" vertical="center" wrapText="1"/>
    </xf>
    <xf numFmtId="184" fontId="36" fillId="0" borderId="22" xfId="32" applyNumberFormat="1" applyFont="1" applyBorder="1" applyAlignment="1">
      <alignment horizontal="right" vertical="center" wrapText="1"/>
    </xf>
    <xf numFmtId="184" fontId="36" fillId="0" borderId="729" xfId="32" applyNumberFormat="1" applyFont="1" applyBorder="1" applyAlignment="1">
      <alignment horizontal="right" vertical="center" wrapText="1"/>
    </xf>
    <xf numFmtId="184" fontId="36" fillId="0" borderId="821" xfId="32" applyNumberFormat="1" applyFont="1" applyBorder="1" applyAlignment="1">
      <alignment horizontal="right" vertical="center" wrapText="1"/>
    </xf>
    <xf numFmtId="0" fontId="51" fillId="0" borderId="22" xfId="32" applyFont="1" applyBorder="1" applyAlignment="1">
      <alignment horizontal="right" vertical="center" wrapText="1"/>
    </xf>
    <xf numFmtId="0" fontId="36" fillId="0" borderId="392" xfId="32" applyFont="1" applyBorder="1" applyAlignment="1">
      <alignment horizontal="right" vertical="center" wrapText="1"/>
    </xf>
    <xf numFmtId="0" fontId="36" fillId="0" borderId="815" xfId="32" applyFont="1" applyBorder="1" applyAlignment="1">
      <alignment horizontal="right" vertical="center" wrapText="1"/>
    </xf>
    <xf numFmtId="0" fontId="36" fillId="0" borderId="822" xfId="32" applyFont="1" applyBorder="1" applyAlignment="1">
      <alignment horizontal="right" vertical="center" wrapText="1"/>
    </xf>
    <xf numFmtId="0" fontId="67" fillId="0" borderId="823" xfId="32" applyFont="1" applyBorder="1" applyAlignment="1">
      <alignment horizontal="left" vertical="center" wrapText="1"/>
    </xf>
    <xf numFmtId="164" fontId="64" fillId="0" borderId="820" xfId="3" applyNumberFormat="1" applyFont="1" applyBorder="1" applyAlignment="1">
      <alignment vertical="center"/>
    </xf>
    <xf numFmtId="164" fontId="36" fillId="0" borderId="824" xfId="3" applyNumberFormat="1" applyFont="1" applyBorder="1" applyAlignment="1">
      <alignment vertical="center"/>
    </xf>
    <xf numFmtId="164" fontId="51" fillId="0" borderId="820" xfId="32" applyNumberFormat="1" applyFont="1" applyBorder="1" applyAlignment="1">
      <alignment horizontal="right" vertical="center" wrapText="1"/>
    </xf>
    <xf numFmtId="164" fontId="51" fillId="0" borderId="729" xfId="32" applyNumberFormat="1" applyFont="1" applyBorder="1" applyAlignment="1">
      <alignment horizontal="right" vertical="center" wrapText="1"/>
    </xf>
    <xf numFmtId="164" fontId="51" fillId="0" borderId="825" xfId="32" applyNumberFormat="1" applyFont="1" applyBorder="1" applyAlignment="1">
      <alignment horizontal="right" vertical="center" wrapText="1"/>
    </xf>
    <xf numFmtId="164" fontId="36" fillId="0" borderId="820" xfId="3" applyNumberFormat="1" applyFont="1" applyBorder="1" applyAlignment="1">
      <alignment vertical="center"/>
    </xf>
    <xf numFmtId="164" fontId="36" fillId="0" borderId="825" xfId="32" applyNumberFormat="1" applyFont="1" applyBorder="1" applyAlignment="1">
      <alignment horizontal="right" vertical="center" wrapText="1"/>
    </xf>
    <xf numFmtId="164" fontId="64" fillId="0" borderId="812" xfId="3" applyNumberFormat="1" applyFont="1" applyBorder="1" applyAlignment="1">
      <alignment vertical="center"/>
    </xf>
    <xf numFmtId="164" fontId="36" fillId="0" borderId="826" xfId="32" applyNumberFormat="1" applyFont="1" applyBorder="1" applyAlignment="1">
      <alignment horizontal="right" vertical="center" wrapText="1"/>
    </xf>
    <xf numFmtId="0" fontId="68" fillId="0" borderId="827" xfId="32" applyFont="1" applyBorder="1" applyAlignment="1">
      <alignment horizontal="left" vertical="center" wrapText="1"/>
    </xf>
    <xf numFmtId="167" fontId="64" fillId="0" borderId="828" xfId="25" quotePrefix="1" applyNumberFormat="1" applyFont="1" applyFill="1" applyBorder="1" applyAlignment="1">
      <alignment vertical="center"/>
    </xf>
    <xf numFmtId="167" fontId="36" fillId="0" borderId="827" xfId="25" quotePrefix="1" applyNumberFormat="1" applyFont="1" applyFill="1" applyBorder="1" applyAlignment="1">
      <alignment vertical="center"/>
    </xf>
    <xf numFmtId="167" fontId="36" fillId="0" borderId="828" xfId="25" applyNumberFormat="1" applyFont="1" applyBorder="1" applyAlignment="1">
      <alignment vertical="center"/>
    </xf>
    <xf numFmtId="167" fontId="36" fillId="0" borderId="829" xfId="25" applyNumberFormat="1" applyFont="1" applyBorder="1" applyAlignment="1">
      <alignment vertical="center"/>
    </xf>
    <xf numFmtId="167" fontId="36" fillId="0" borderId="827" xfId="25" applyNumberFormat="1" applyFont="1" applyBorder="1" applyAlignment="1">
      <alignment vertical="center"/>
    </xf>
    <xf numFmtId="167" fontId="36" fillId="0" borderId="828" xfId="25" applyNumberFormat="1" applyFont="1" applyFill="1" applyBorder="1" applyAlignment="1">
      <alignment vertical="center"/>
    </xf>
    <xf numFmtId="167" fontId="36" fillId="0" borderId="829" xfId="33" applyNumberFormat="1" applyFont="1" applyFill="1" applyBorder="1" applyAlignment="1">
      <alignment vertical="center"/>
    </xf>
    <xf numFmtId="167" fontId="36" fillId="0" borderId="829" xfId="33" applyNumberFormat="1" applyFont="1" applyBorder="1" applyAlignment="1">
      <alignment vertical="center"/>
    </xf>
    <xf numFmtId="0" fontId="36" fillId="0" borderId="830" xfId="32" applyFont="1" applyBorder="1" applyAlignment="1">
      <alignment horizontal="left" vertical="center" wrapText="1"/>
    </xf>
    <xf numFmtId="167" fontId="64" fillId="0" borderId="831" xfId="25" quotePrefix="1" applyNumberFormat="1" applyFont="1" applyFill="1" applyBorder="1" applyAlignment="1">
      <alignment vertical="center"/>
    </xf>
    <xf numFmtId="167" fontId="36" fillId="0" borderId="832" xfId="25" quotePrefix="1" applyNumberFormat="1" applyFont="1" applyFill="1" applyBorder="1" applyAlignment="1">
      <alignment vertical="center"/>
    </xf>
    <xf numFmtId="167" fontId="36" fillId="0" borderId="831" xfId="25" applyNumberFormat="1" applyFont="1" applyBorder="1" applyAlignment="1">
      <alignment vertical="center"/>
    </xf>
    <xf numFmtId="167" fontId="36" fillId="0" borderId="833" xfId="25" applyNumberFormat="1" applyFont="1" applyBorder="1" applyAlignment="1">
      <alignment vertical="center"/>
    </xf>
    <xf numFmtId="167" fontId="36" fillId="0" borderId="834" xfId="25" applyNumberFormat="1" applyFont="1" applyBorder="1" applyAlignment="1">
      <alignment vertical="center"/>
    </xf>
    <xf numFmtId="167" fontId="36" fillId="0" borderId="835" xfId="25" applyNumberFormat="1" applyFont="1" applyBorder="1" applyAlignment="1">
      <alignment vertical="center"/>
    </xf>
    <xf numFmtId="167" fontId="36" fillId="0" borderId="831" xfId="25" applyNumberFormat="1" applyFont="1" applyFill="1" applyBorder="1" applyAlignment="1">
      <alignment vertical="center"/>
    </xf>
    <xf numFmtId="167" fontId="36" fillId="0" borderId="833" xfId="33" applyNumberFormat="1" applyFont="1" applyFill="1" applyBorder="1" applyAlignment="1">
      <alignment vertical="center"/>
    </xf>
    <xf numFmtId="167" fontId="36" fillId="0" borderId="833" xfId="33" applyNumberFormat="1" applyFont="1" applyBorder="1" applyAlignment="1">
      <alignment vertical="center"/>
    </xf>
    <xf numFmtId="0" fontId="69" fillId="0" borderId="830" xfId="32" applyFont="1" applyBorder="1" applyAlignment="1">
      <alignment horizontal="left" vertical="center" wrapText="1"/>
    </xf>
    <xf numFmtId="0" fontId="68" fillId="0" borderId="830" xfId="32" applyFont="1" applyBorder="1" applyAlignment="1">
      <alignment horizontal="left" vertical="center" wrapText="1"/>
    </xf>
    <xf numFmtId="0" fontId="51" fillId="0" borderId="830" xfId="32" applyFont="1" applyBorder="1" applyAlignment="1">
      <alignment horizontal="left" vertical="center" wrapText="1"/>
    </xf>
    <xf numFmtId="169" fontId="64" fillId="0" borderId="831" xfId="3" applyNumberFormat="1" applyFont="1" applyBorder="1" applyAlignment="1">
      <alignment vertical="center"/>
    </xf>
    <xf numFmtId="169" fontId="36" fillId="0" borderId="832" xfId="3" applyNumberFormat="1" applyFont="1" applyBorder="1" applyAlignment="1">
      <alignment vertical="center"/>
    </xf>
    <xf numFmtId="169" fontId="36" fillId="0" borderId="836" xfId="5" applyNumberFormat="1" applyFont="1" applyBorder="1" applyAlignment="1">
      <alignment vertical="center"/>
    </xf>
    <xf numFmtId="169" fontId="36" fillId="0" borderId="833" xfId="5" applyNumberFormat="1" applyFont="1" applyBorder="1" applyAlignment="1">
      <alignment vertical="center"/>
    </xf>
    <xf numFmtId="169" fontId="36" fillId="0" borderId="834" xfId="5" applyNumberFormat="1" applyFont="1" applyBorder="1" applyAlignment="1">
      <alignment vertical="center"/>
    </xf>
    <xf numFmtId="169" fontId="36" fillId="0" borderId="835" xfId="5" applyNumberFormat="1" applyFont="1" applyBorder="1" applyAlignment="1">
      <alignment vertical="center"/>
    </xf>
    <xf numFmtId="169" fontId="36" fillId="0" borderId="831" xfId="3" applyNumberFormat="1" applyFont="1" applyBorder="1" applyAlignment="1">
      <alignment vertical="center"/>
    </xf>
    <xf numFmtId="167" fontId="36" fillId="0" borderId="834" xfId="25" applyNumberFormat="1" applyFont="1" applyFill="1" applyBorder="1" applyAlignment="1">
      <alignment vertical="center"/>
    </xf>
    <xf numFmtId="167" fontId="36" fillId="0" borderId="835" xfId="25" applyNumberFormat="1" applyFont="1" applyFill="1" applyBorder="1" applyAlignment="1">
      <alignment vertical="center"/>
    </xf>
    <xf numFmtId="167" fontId="36" fillId="0" borderId="832" xfId="25" applyNumberFormat="1" applyFont="1" applyFill="1" applyBorder="1" applyAlignment="1">
      <alignment vertical="center"/>
    </xf>
    <xf numFmtId="164" fontId="64" fillId="0" borderId="831" xfId="3" applyNumberFormat="1" applyFont="1" applyBorder="1" applyAlignment="1">
      <alignment vertical="center" wrapText="1"/>
    </xf>
    <xf numFmtId="164" fontId="36" fillId="0" borderId="832" xfId="3" applyNumberFormat="1" applyFont="1" applyBorder="1" applyAlignment="1">
      <alignment vertical="center" wrapText="1"/>
    </xf>
    <xf numFmtId="164" fontId="36" fillId="0" borderId="831" xfId="3" applyNumberFormat="1" applyFont="1" applyBorder="1" applyAlignment="1">
      <alignment vertical="center"/>
    </xf>
    <xf numFmtId="164" fontId="36" fillId="0" borderId="833" xfId="3" applyNumberFormat="1" applyFont="1" applyBorder="1" applyAlignment="1">
      <alignment vertical="center"/>
    </xf>
    <xf numFmtId="164" fontId="36" fillId="0" borderId="834" xfId="3" applyNumberFormat="1" applyFont="1" applyBorder="1" applyAlignment="1">
      <alignment vertical="center"/>
    </xf>
    <xf numFmtId="164" fontId="36" fillId="0" borderId="835" xfId="3" applyNumberFormat="1" applyFont="1" applyBorder="1" applyAlignment="1">
      <alignment vertical="center"/>
    </xf>
    <xf numFmtId="164" fontId="36" fillId="0" borderId="831" xfId="3" applyNumberFormat="1" applyFont="1" applyBorder="1" applyAlignment="1">
      <alignment vertical="center" wrapText="1"/>
    </xf>
    <xf numFmtId="164" fontId="64" fillId="0" borderId="833" xfId="3" applyNumberFormat="1" applyFont="1" applyBorder="1" applyAlignment="1">
      <alignment vertical="center" wrapText="1"/>
    </xf>
    <xf numFmtId="0" fontId="67" fillId="0" borderId="830" xfId="32" applyFont="1" applyBorder="1" applyAlignment="1">
      <alignment horizontal="left" vertical="center" wrapText="1"/>
    </xf>
    <xf numFmtId="164" fontId="36" fillId="0" borderId="833" xfId="3" applyNumberFormat="1" applyFont="1" applyBorder="1" applyAlignment="1">
      <alignment vertical="center" wrapText="1"/>
    </xf>
    <xf numFmtId="164" fontId="36" fillId="0" borderId="834" xfId="3" applyNumberFormat="1" applyFont="1" applyBorder="1" applyAlignment="1">
      <alignment vertical="center" wrapText="1"/>
    </xf>
    <xf numFmtId="164" fontId="36" fillId="0" borderId="835" xfId="3" applyNumberFormat="1" applyFont="1" applyBorder="1" applyAlignment="1">
      <alignment vertical="center" wrapText="1"/>
    </xf>
    <xf numFmtId="0" fontId="68" fillId="0" borderId="830" xfId="32" applyFont="1" applyBorder="1" applyAlignment="1">
      <alignment horizontal="left" vertical="center" wrapText="1" indent="1"/>
    </xf>
    <xf numFmtId="167" fontId="36" fillId="0" borderId="831" xfId="25" quotePrefix="1" applyNumberFormat="1" applyFont="1" applyFill="1" applyBorder="1" applyAlignment="1">
      <alignment vertical="center"/>
    </xf>
    <xf numFmtId="167" fontId="36" fillId="0" borderId="833" xfId="33" quotePrefix="1" applyNumberFormat="1" applyFont="1" applyFill="1" applyBorder="1" applyAlignment="1">
      <alignment vertical="center"/>
    </xf>
    <xf numFmtId="167" fontId="64" fillId="0" borderId="831" xfId="25" applyNumberFormat="1" applyFont="1" applyFill="1" applyBorder="1" applyAlignment="1">
      <alignment vertical="center"/>
    </xf>
    <xf numFmtId="0" fontId="63" fillId="0" borderId="830" xfId="32" applyFont="1" applyBorder="1" applyAlignment="1">
      <alignment horizontal="left" vertical="center" wrapText="1"/>
    </xf>
    <xf numFmtId="167" fontId="64" fillId="0" borderId="831" xfId="3" applyNumberFormat="1" applyFont="1" applyBorder="1" applyAlignment="1">
      <alignment vertical="center"/>
    </xf>
    <xf numFmtId="167" fontId="36" fillId="0" borderId="832" xfId="3" applyNumberFormat="1" applyFont="1" applyBorder="1" applyAlignment="1">
      <alignment vertical="center"/>
    </xf>
    <xf numFmtId="167" fontId="36" fillId="0" borderId="831" xfId="3" applyNumberFormat="1" applyFont="1" applyBorder="1" applyAlignment="1">
      <alignment vertical="center"/>
    </xf>
    <xf numFmtId="167" fontId="36" fillId="0" borderId="833" xfId="3" applyNumberFormat="1" applyFont="1" applyBorder="1" applyAlignment="1">
      <alignment vertical="center"/>
    </xf>
    <xf numFmtId="167" fontId="36" fillId="0" borderId="834" xfId="3" applyNumberFormat="1" applyFont="1" applyBorder="1" applyAlignment="1">
      <alignment vertical="center"/>
    </xf>
    <xf numFmtId="167" fontId="36" fillId="0" borderId="835" xfId="3" applyNumberFormat="1" applyFont="1" applyBorder="1" applyAlignment="1">
      <alignment vertical="center"/>
    </xf>
    <xf numFmtId="167" fontId="64" fillId="0" borderId="833" xfId="3" applyNumberFormat="1" applyFont="1" applyBorder="1" applyAlignment="1">
      <alignment vertical="center"/>
    </xf>
    <xf numFmtId="164" fontId="64" fillId="0" borderId="831" xfId="3" applyNumberFormat="1" applyFont="1" applyBorder="1" applyAlignment="1">
      <alignment vertical="center"/>
    </xf>
    <xf numFmtId="164" fontId="36" fillId="0" borderId="832" xfId="3" applyNumberFormat="1" applyFont="1" applyBorder="1" applyAlignment="1">
      <alignment vertical="center"/>
    </xf>
    <xf numFmtId="164" fontId="51" fillId="0" borderId="831" xfId="32" applyNumberFormat="1" applyFont="1" applyBorder="1" applyAlignment="1">
      <alignment horizontal="right" vertical="center" wrapText="1"/>
    </xf>
    <xf numFmtId="164" fontId="51" fillId="0" borderId="833" xfId="32" applyNumberFormat="1" applyFont="1" applyBorder="1" applyAlignment="1">
      <alignment horizontal="right" vertical="center" wrapText="1"/>
    </xf>
    <xf numFmtId="164" fontId="51" fillId="0" borderId="834" xfId="32" applyNumberFormat="1" applyFont="1" applyBorder="1" applyAlignment="1">
      <alignment horizontal="right" vertical="center" wrapText="1"/>
    </xf>
    <xf numFmtId="164" fontId="51" fillId="0" borderId="835" xfId="32" applyNumberFormat="1" applyFont="1" applyBorder="1" applyAlignment="1">
      <alignment horizontal="right" vertical="center" wrapText="1"/>
    </xf>
    <xf numFmtId="164" fontId="36" fillId="0" borderId="834" xfId="32" applyNumberFormat="1" applyFont="1" applyBorder="1" applyAlignment="1">
      <alignment horizontal="right" vertical="center" wrapText="1"/>
    </xf>
    <xf numFmtId="164" fontId="64" fillId="0" borderId="833" xfId="3" applyNumberFormat="1" applyFont="1" applyBorder="1" applyAlignment="1">
      <alignment vertical="center"/>
    </xf>
    <xf numFmtId="164" fontId="36" fillId="0" borderId="833" xfId="32" applyNumberFormat="1" applyFont="1" applyBorder="1" applyAlignment="1">
      <alignment horizontal="right" vertical="center" wrapText="1"/>
    </xf>
    <xf numFmtId="167" fontId="36" fillId="0" borderId="833" xfId="5" applyNumberFormat="1" applyFont="1" applyBorder="1" applyAlignment="1">
      <alignment vertical="center"/>
    </xf>
    <xf numFmtId="167" fontId="36" fillId="0" borderId="833" xfId="25" applyNumberFormat="1" applyFont="1" applyFill="1" applyBorder="1" applyAlignment="1">
      <alignment vertical="center"/>
    </xf>
    <xf numFmtId="169" fontId="36" fillId="0" borderId="834" xfId="3" applyNumberFormat="1" applyFont="1" applyBorder="1" applyAlignment="1">
      <alignment vertical="center"/>
    </xf>
    <xf numFmtId="169" fontId="36" fillId="0" borderId="833" xfId="3" applyNumberFormat="1" applyFont="1" applyBorder="1" applyAlignment="1">
      <alignment vertical="center"/>
    </xf>
    <xf numFmtId="169" fontId="36" fillId="0" borderId="835" xfId="3" applyNumberFormat="1" applyFont="1" applyBorder="1" applyAlignment="1">
      <alignment vertical="center"/>
    </xf>
    <xf numFmtId="0" fontId="69" fillId="0" borderId="837" xfId="32" applyFont="1" applyBorder="1" applyAlignment="1">
      <alignment horizontal="left" vertical="center" wrapText="1"/>
    </xf>
    <xf numFmtId="167" fontId="64" fillId="0" borderId="838" xfId="3" applyNumberFormat="1" applyFont="1" applyBorder="1" applyAlignment="1">
      <alignment vertical="center"/>
    </xf>
    <xf numFmtId="167" fontId="36" fillId="0" borderId="837" xfId="3" applyNumberFormat="1" applyFont="1" applyBorder="1" applyAlignment="1">
      <alignment vertical="center"/>
    </xf>
    <xf numFmtId="167" fontId="36" fillId="0" borderId="838" xfId="3" applyNumberFormat="1" applyFont="1" applyBorder="1" applyAlignment="1">
      <alignment vertical="center"/>
    </xf>
    <xf numFmtId="167" fontId="36" fillId="0" borderId="839" xfId="3" applyNumberFormat="1" applyFont="1" applyBorder="1" applyAlignment="1">
      <alignment vertical="center"/>
    </xf>
    <xf numFmtId="167" fontId="36" fillId="0" borderId="839" xfId="5" applyNumberFormat="1" applyFont="1" applyBorder="1" applyAlignment="1">
      <alignment vertical="center"/>
    </xf>
    <xf numFmtId="0" fontId="17" fillId="18" borderId="841" xfId="3" applyFont="1" applyFill="1" applyBorder="1" applyAlignment="1">
      <alignment vertical="center"/>
    </xf>
    <xf numFmtId="0" fontId="38" fillId="0" borderId="844" xfId="3" applyFont="1" applyBorder="1" applyAlignment="1">
      <alignment vertical="center"/>
    </xf>
    <xf numFmtId="0" fontId="24" fillId="0" borderId="845" xfId="3" applyFont="1" applyBorder="1" applyAlignment="1">
      <alignment horizontal="right" vertical="center"/>
    </xf>
    <xf numFmtId="0" fontId="25" fillId="0" borderId="844" xfId="3" applyFont="1" applyBorder="1" applyAlignment="1">
      <alignment horizontal="right" vertical="center"/>
    </xf>
    <xf numFmtId="0" fontId="25" fillId="0" borderId="846" xfId="3" applyFont="1" applyBorder="1" applyAlignment="1">
      <alignment horizontal="right" vertical="center"/>
    </xf>
    <xf numFmtId="0" fontId="25" fillId="0" borderId="845" xfId="3" applyFont="1" applyBorder="1" applyAlignment="1">
      <alignment horizontal="right" vertical="center"/>
    </xf>
    <xf numFmtId="0" fontId="15" fillId="0" borderId="847" xfId="3" applyFont="1" applyBorder="1" applyAlignment="1">
      <alignment vertical="center"/>
    </xf>
    <xf numFmtId="0" fontId="24" fillId="0" borderId="848" xfId="3" applyFont="1" applyBorder="1" applyAlignment="1">
      <alignment vertical="center"/>
    </xf>
    <xf numFmtId="0" fontId="25" fillId="0" borderId="847" xfId="3" applyFont="1" applyBorder="1" applyAlignment="1">
      <alignment vertical="center"/>
    </xf>
    <xf numFmtId="0" fontId="25" fillId="0" borderId="849" xfId="3" applyFont="1" applyBorder="1" applyAlignment="1">
      <alignment vertical="center"/>
    </xf>
    <xf numFmtId="0" fontId="25" fillId="0" borderId="848" xfId="3" applyFont="1" applyBorder="1" applyAlignment="1">
      <alignment vertical="center"/>
    </xf>
    <xf numFmtId="0" fontId="24" fillId="0" borderId="847" xfId="3" applyFont="1" applyBorder="1" applyAlignment="1">
      <alignment vertical="center"/>
    </xf>
    <xf numFmtId="167" fontId="24" fillId="0" borderId="848" xfId="3" applyNumberFormat="1" applyFont="1" applyBorder="1" applyAlignment="1">
      <alignment horizontal="right" vertical="center"/>
    </xf>
    <xf numFmtId="167" fontId="25" fillId="0" borderId="847" xfId="3" applyNumberFormat="1" applyFont="1" applyBorder="1" applyAlignment="1">
      <alignment vertical="center"/>
    </xf>
    <xf numFmtId="167" fontId="25" fillId="0" borderId="849" xfId="3" applyNumberFormat="1" applyFont="1" applyBorder="1" applyAlignment="1">
      <alignment vertical="center"/>
    </xf>
    <xf numFmtId="167" fontId="25" fillId="0" borderId="848" xfId="3" applyNumberFormat="1" applyFont="1" applyBorder="1" applyAlignment="1">
      <alignment vertical="center"/>
    </xf>
    <xf numFmtId="187" fontId="24" fillId="0" borderId="848" xfId="3" applyNumberFormat="1" applyFont="1" applyBorder="1" applyAlignment="1">
      <alignment horizontal="right" vertical="center"/>
    </xf>
    <xf numFmtId="187" fontId="25" fillId="0" borderId="847" xfId="3" applyNumberFormat="1" applyFont="1" applyBorder="1" applyAlignment="1">
      <alignment vertical="center"/>
    </xf>
    <xf numFmtId="187" fontId="25" fillId="0" borderId="849" xfId="3" applyNumberFormat="1" applyFont="1" applyBorder="1" applyAlignment="1">
      <alignment vertical="center"/>
    </xf>
    <xf numFmtId="187" fontId="25" fillId="0" borderId="848" xfId="3" applyNumberFormat="1" applyFont="1" applyBorder="1" applyAlignment="1">
      <alignment vertical="center"/>
    </xf>
    <xf numFmtId="0" fontId="24" fillId="0" borderId="848" xfId="3" applyFont="1" applyBorder="1" applyAlignment="1">
      <alignment horizontal="right" vertical="center"/>
    </xf>
    <xf numFmtId="0" fontId="25" fillId="0" borderId="850" xfId="3" applyFont="1" applyBorder="1" applyAlignment="1">
      <alignment vertical="center"/>
    </xf>
    <xf numFmtId="0" fontId="24" fillId="0" borderId="851" xfId="3" applyFont="1" applyBorder="1" applyAlignment="1">
      <alignment horizontal="right" vertical="center"/>
    </xf>
    <xf numFmtId="0" fontId="25" fillId="0" borderId="852" xfId="3" applyFont="1" applyBorder="1" applyAlignment="1">
      <alignment vertical="center"/>
    </xf>
    <xf numFmtId="0" fontId="25" fillId="0" borderId="851" xfId="3" applyFont="1" applyBorder="1" applyAlignment="1">
      <alignment vertical="center"/>
    </xf>
    <xf numFmtId="0" fontId="25" fillId="0" borderId="853" xfId="3" applyFont="1" applyBorder="1" applyAlignment="1">
      <alignment vertical="center"/>
    </xf>
    <xf numFmtId="0" fontId="24" fillId="0" borderId="854" xfId="3" applyFont="1" applyBorder="1" applyAlignment="1">
      <alignment horizontal="right" vertical="center"/>
    </xf>
    <xf numFmtId="0" fontId="25" fillId="0" borderId="855" xfId="3" applyFont="1" applyBorder="1" applyAlignment="1">
      <alignment vertical="center"/>
    </xf>
    <xf numFmtId="0" fontId="25" fillId="0" borderId="854" xfId="3" applyFont="1" applyBorder="1" applyAlignment="1">
      <alignment vertical="center"/>
    </xf>
    <xf numFmtId="0" fontId="15" fillId="0" borderId="844" xfId="3" applyFont="1" applyBorder="1" applyAlignment="1">
      <alignment vertical="center"/>
    </xf>
    <xf numFmtId="0" fontId="25" fillId="0" borderId="844" xfId="3" applyFont="1" applyBorder="1" applyAlignment="1">
      <alignment vertical="center"/>
    </xf>
    <xf numFmtId="0" fontId="25" fillId="0" borderId="846" xfId="3" applyFont="1" applyBorder="1" applyAlignment="1">
      <alignment vertical="center"/>
    </xf>
    <xf numFmtId="0" fontId="25" fillId="0" borderId="845" xfId="3" applyFont="1" applyBorder="1" applyAlignment="1">
      <alignment vertical="center"/>
    </xf>
    <xf numFmtId="0" fontId="25" fillId="0" borderId="856" xfId="3" applyFont="1" applyBorder="1" applyAlignment="1">
      <alignment vertical="center"/>
    </xf>
    <xf numFmtId="187" fontId="24" fillId="0" borderId="857" xfId="3" applyNumberFormat="1" applyFont="1" applyBorder="1" applyAlignment="1">
      <alignment horizontal="right" vertical="center"/>
    </xf>
    <xf numFmtId="187" fontId="25" fillId="0" borderId="856" xfId="3" applyNumberFormat="1" applyFont="1" applyBorder="1" applyAlignment="1">
      <alignment vertical="center"/>
    </xf>
    <xf numFmtId="187" fontId="25" fillId="0" borderId="858" xfId="3" applyNumberFormat="1" applyFont="1" applyBorder="1" applyAlignment="1">
      <alignment vertical="center"/>
    </xf>
    <xf numFmtId="187" fontId="25" fillId="0" borderId="857" xfId="3" applyNumberFormat="1" applyFont="1" applyBorder="1" applyAlignment="1">
      <alignment vertical="center"/>
    </xf>
    <xf numFmtId="0" fontId="25" fillId="0" borderId="0" xfId="3" applyFont="1" applyAlignment="1">
      <alignment vertical="center"/>
    </xf>
    <xf numFmtId="187" fontId="24" fillId="0" borderId="0" xfId="3" applyNumberFormat="1" applyFont="1" applyAlignment="1">
      <alignment horizontal="right" vertical="center"/>
    </xf>
    <xf numFmtId="187" fontId="25" fillId="0" borderId="0" xfId="3" applyNumberFormat="1" applyFont="1" applyAlignment="1">
      <alignment vertical="center"/>
    </xf>
    <xf numFmtId="0" fontId="24" fillId="6" borderId="862" xfId="34" applyFont="1" applyFill="1" applyBorder="1" applyAlignment="1">
      <alignment horizontal="left" vertical="center"/>
    </xf>
    <xf numFmtId="0" fontId="38" fillId="0" borderId="867" xfId="34" applyFont="1" applyBorder="1" applyAlignment="1">
      <alignment horizontal="left" vertical="center"/>
    </xf>
    <xf numFmtId="0" fontId="24" fillId="0" borderId="868" xfId="35" applyNumberFormat="1" applyFont="1" applyBorder="1" applyAlignment="1">
      <alignment horizontal="right" vertical="center"/>
    </xf>
    <xf numFmtId="0" fontId="25" fillId="0" borderId="867" xfId="35" applyNumberFormat="1" applyFont="1" applyBorder="1" applyAlignment="1">
      <alignment horizontal="right" vertical="center"/>
    </xf>
    <xf numFmtId="0" fontId="25" fillId="0" borderId="869" xfId="35" applyNumberFormat="1" applyFont="1" applyBorder="1" applyAlignment="1">
      <alignment horizontal="right" vertical="center"/>
    </xf>
    <xf numFmtId="0" fontId="25" fillId="0" borderId="868" xfId="35" applyNumberFormat="1" applyFont="1" applyBorder="1" applyAlignment="1">
      <alignment horizontal="right" vertical="center"/>
    </xf>
    <xf numFmtId="168" fontId="25" fillId="0" borderId="869" xfId="35" applyNumberFormat="1" applyFont="1" applyBorder="1" applyAlignment="1">
      <alignment horizontal="right" vertical="center"/>
    </xf>
    <xf numFmtId="0" fontId="25" fillId="0" borderId="870" xfId="35" applyNumberFormat="1" applyFont="1" applyBorder="1" applyAlignment="1">
      <alignment horizontal="right" vertical="center"/>
    </xf>
    <xf numFmtId="0" fontId="25" fillId="0" borderId="871" xfId="35" applyNumberFormat="1" applyFont="1" applyBorder="1" applyAlignment="1">
      <alignment horizontal="right" vertical="center"/>
    </xf>
    <xf numFmtId="0" fontId="25" fillId="0" borderId="868" xfId="35" applyNumberFormat="1" applyFont="1" applyBorder="1" applyAlignment="1">
      <alignment vertical="center"/>
    </xf>
    <xf numFmtId="0" fontId="25" fillId="0" borderId="868" xfId="34" applyFont="1" applyBorder="1" applyAlignment="1">
      <alignment vertical="center"/>
    </xf>
    <xf numFmtId="0" fontId="15" fillId="0" borderId="872" xfId="3" applyFont="1" applyBorder="1" applyAlignment="1">
      <alignment vertical="center"/>
    </xf>
    <xf numFmtId="168" fontId="18" fillId="0" borderId="873" xfId="3" applyNumberFormat="1" applyFont="1" applyBorder="1" applyAlignment="1">
      <alignment horizontal="right" vertical="center"/>
    </xf>
    <xf numFmtId="168" fontId="17" fillId="0" borderId="874" xfId="3" applyNumberFormat="1" applyFont="1" applyBorder="1" applyAlignment="1">
      <alignment horizontal="right" vertical="center"/>
    </xf>
    <xf numFmtId="168" fontId="17" fillId="0" borderId="875" xfId="3" applyNumberFormat="1" applyFont="1" applyBorder="1" applyAlignment="1">
      <alignment horizontal="right" vertical="center"/>
    </xf>
    <xf numFmtId="168" fontId="17" fillId="0" borderId="873" xfId="3" applyNumberFormat="1" applyFont="1" applyBorder="1" applyAlignment="1">
      <alignment horizontal="right" vertical="center"/>
    </xf>
    <xf numFmtId="164" fontId="17" fillId="0" borderId="876" xfId="3" quotePrefix="1" applyNumberFormat="1" applyFont="1" applyBorder="1" applyAlignment="1">
      <alignment horizontal="right" vertical="center"/>
    </xf>
    <xf numFmtId="164" fontId="17" fillId="0" borderId="873" xfId="3" applyNumberFormat="1" applyFont="1" applyBorder="1" applyAlignment="1">
      <alignment horizontal="right" vertical="center"/>
    </xf>
    <xf numFmtId="164" fontId="17" fillId="0" borderId="876" xfId="3" applyNumberFormat="1" applyFont="1" applyBorder="1" applyAlignment="1">
      <alignment horizontal="right" vertical="center"/>
    </xf>
    <xf numFmtId="164" fontId="17" fillId="0" borderId="877" xfId="3" applyNumberFormat="1" applyFont="1" applyBorder="1" applyAlignment="1">
      <alignment horizontal="right" vertical="center"/>
    </xf>
    <xf numFmtId="164" fontId="17" fillId="0" borderId="873" xfId="3" quotePrefix="1" applyNumberFormat="1" applyFont="1" applyBorder="1" applyAlignment="1">
      <alignment horizontal="right" vertical="center"/>
    </xf>
    <xf numFmtId="0" fontId="53" fillId="0" borderId="878" xfId="3" applyFont="1" applyBorder="1" applyAlignment="1">
      <alignment horizontal="left" vertical="center"/>
    </xf>
    <xf numFmtId="167" fontId="24" fillId="0" borderId="607" xfId="35" applyNumberFormat="1" applyFont="1" applyFill="1" applyBorder="1" applyAlignment="1">
      <alignment vertical="center"/>
    </xf>
    <xf numFmtId="167" fontId="25" fillId="0" borderId="879" xfId="35" applyNumberFormat="1" applyFont="1" applyFill="1" applyBorder="1" applyAlignment="1">
      <alignment vertical="center"/>
    </xf>
    <xf numFmtId="167" fontId="25" fillId="0" borderId="880" xfId="35" applyNumberFormat="1" applyFont="1" applyFill="1" applyBorder="1" applyAlignment="1">
      <alignment vertical="center"/>
    </xf>
    <xf numFmtId="167" fontId="25" fillId="0" borderId="607" xfId="35" applyNumberFormat="1" applyFont="1" applyFill="1" applyBorder="1" applyAlignment="1">
      <alignment vertical="center"/>
    </xf>
    <xf numFmtId="167" fontId="25" fillId="0" borderId="881" xfId="35" applyNumberFormat="1" applyFont="1" applyFill="1" applyBorder="1" applyAlignment="1">
      <alignment vertical="center"/>
    </xf>
    <xf numFmtId="167" fontId="25" fillId="0" borderId="607" xfId="34" applyNumberFormat="1" applyFont="1" applyBorder="1" applyAlignment="1">
      <alignment vertical="center"/>
    </xf>
    <xf numFmtId="0" fontId="4" fillId="0" borderId="882" xfId="3" applyFont="1" applyBorder="1" applyAlignment="1">
      <alignment horizontal="left" vertical="center"/>
    </xf>
    <xf numFmtId="167" fontId="24" fillId="0" borderId="883" xfId="17" applyNumberFormat="1" applyFont="1" applyFill="1" applyBorder="1" applyAlignment="1">
      <alignment vertical="center"/>
    </xf>
    <xf numFmtId="167" fontId="25" fillId="0" borderId="884" xfId="17" applyNumberFormat="1" applyFont="1" applyFill="1" applyBorder="1" applyAlignment="1">
      <alignment vertical="center"/>
    </xf>
    <xf numFmtId="167" fontId="25" fillId="0" borderId="885" xfId="17" applyNumberFormat="1" applyFont="1" applyFill="1" applyBorder="1" applyAlignment="1">
      <alignment vertical="center"/>
    </xf>
    <xf numFmtId="167" fontId="25" fillId="0" borderId="883" xfId="17" applyNumberFormat="1" applyFont="1" applyFill="1" applyBorder="1" applyAlignment="1">
      <alignment vertical="center"/>
    </xf>
    <xf numFmtId="167" fontId="25" fillId="0" borderId="886" xfId="17" applyNumberFormat="1" applyFont="1" applyFill="1" applyBorder="1" applyAlignment="1">
      <alignment vertical="center"/>
    </xf>
    <xf numFmtId="167" fontId="24" fillId="0" borderId="883" xfId="35" applyNumberFormat="1" applyFont="1" applyFill="1" applyBorder="1" applyAlignment="1">
      <alignment vertical="center"/>
    </xf>
    <xf numFmtId="167" fontId="25" fillId="0" borderId="884" xfId="35" applyNumberFormat="1" applyFont="1" applyFill="1" applyBorder="1" applyAlignment="1">
      <alignment vertical="center"/>
    </xf>
    <xf numFmtId="167" fontId="25" fillId="0" borderId="885" xfId="35" applyNumberFormat="1" applyFont="1" applyFill="1" applyBorder="1" applyAlignment="1">
      <alignment vertical="center"/>
    </xf>
    <xf numFmtId="167" fontId="25" fillId="0" borderId="883" xfId="35" applyNumberFormat="1" applyFont="1" applyFill="1" applyBorder="1" applyAlignment="1">
      <alignment vertical="center"/>
    </xf>
    <xf numFmtId="167" fontId="25" fillId="0" borderId="886" xfId="35" applyNumberFormat="1" applyFont="1" applyFill="1" applyBorder="1" applyAlignment="1">
      <alignment vertical="center"/>
    </xf>
    <xf numFmtId="0" fontId="4" fillId="0" borderId="882" xfId="3" applyFont="1" applyBorder="1" applyAlignment="1">
      <alignment horizontal="left" vertical="center" indent="1"/>
    </xf>
    <xf numFmtId="0" fontId="53" fillId="0" borderId="882" xfId="3" applyFont="1" applyBorder="1" applyAlignment="1">
      <alignment horizontal="left" vertical="center"/>
    </xf>
    <xf numFmtId="0" fontId="25" fillId="0" borderId="882" xfId="3" applyFont="1" applyBorder="1" applyAlignment="1">
      <alignment horizontal="left" vertical="center"/>
    </xf>
    <xf numFmtId="169" fontId="24" fillId="0" borderId="883" xfId="35" applyNumberFormat="1" applyFont="1" applyFill="1" applyBorder="1" applyAlignment="1">
      <alignment vertical="center"/>
    </xf>
    <xf numFmtId="165" fontId="25" fillId="0" borderId="884" xfId="25" applyFont="1" applyFill="1" applyBorder="1" applyAlignment="1">
      <alignment vertical="center"/>
    </xf>
    <xf numFmtId="165" fontId="25" fillId="0" borderId="885" xfId="25" applyFont="1" applyFill="1" applyBorder="1" applyAlignment="1">
      <alignment vertical="center"/>
    </xf>
    <xf numFmtId="169" fontId="25" fillId="0" borderId="883" xfId="35" applyNumberFormat="1" applyFont="1" applyFill="1" applyBorder="1" applyAlignment="1">
      <alignment vertical="center"/>
    </xf>
    <xf numFmtId="165" fontId="25" fillId="0" borderId="886" xfId="25" applyFont="1" applyFill="1" applyBorder="1" applyAlignment="1">
      <alignment vertical="center"/>
    </xf>
    <xf numFmtId="165" fontId="25" fillId="0" borderId="883" xfId="25" applyFont="1" applyFill="1" applyBorder="1" applyAlignment="1">
      <alignment vertical="center"/>
    </xf>
    <xf numFmtId="167" fontId="25" fillId="0" borderId="887" xfId="35" applyNumberFormat="1" applyFont="1" applyFill="1" applyBorder="1" applyAlignment="1">
      <alignment vertical="center"/>
    </xf>
    <xf numFmtId="169" fontId="25" fillId="0" borderId="884" xfId="35" applyNumberFormat="1" applyFont="1" applyFill="1" applyBorder="1" applyAlignment="1">
      <alignment vertical="center"/>
    </xf>
    <xf numFmtId="169" fontId="25" fillId="0" borderId="885" xfId="35" applyNumberFormat="1" applyFont="1" applyFill="1" applyBorder="1" applyAlignment="1">
      <alignment vertical="center"/>
    </xf>
    <xf numFmtId="169" fontId="25" fillId="0" borderId="886" xfId="35" applyNumberFormat="1" applyFont="1" applyFill="1" applyBorder="1" applyAlignment="1">
      <alignment vertical="center"/>
    </xf>
    <xf numFmtId="0" fontId="4" fillId="0" borderId="259" xfId="3" applyFont="1" applyBorder="1" applyAlignment="1">
      <alignment horizontal="left" vertical="center" indent="1"/>
    </xf>
    <xf numFmtId="167" fontId="25" fillId="0" borderId="888" xfId="35" applyNumberFormat="1" applyFont="1" applyFill="1" applyBorder="1" applyAlignment="1">
      <alignment vertical="center"/>
    </xf>
    <xf numFmtId="167" fontId="25" fillId="0" borderId="887" xfId="17" applyNumberFormat="1" applyFont="1" applyFill="1" applyBorder="1" applyAlignment="1">
      <alignment vertical="center"/>
    </xf>
    <xf numFmtId="0" fontId="53" fillId="0" borderId="889" xfId="3" applyFont="1" applyBorder="1" applyAlignment="1">
      <alignment horizontal="left" vertical="center"/>
    </xf>
    <xf numFmtId="169" fontId="24" fillId="0" borderId="890" xfId="35" applyNumberFormat="1" applyFont="1" applyFill="1" applyBorder="1" applyAlignment="1">
      <alignment vertical="center"/>
    </xf>
    <xf numFmtId="169" fontId="25" fillId="0" borderId="891" xfId="35" applyNumberFormat="1" applyFont="1" applyFill="1" applyBorder="1" applyAlignment="1">
      <alignment vertical="center"/>
    </xf>
    <xf numFmtId="169" fontId="25" fillId="0" borderId="892" xfId="35" applyNumberFormat="1" applyFont="1" applyFill="1" applyBorder="1" applyAlignment="1">
      <alignment vertical="center"/>
    </xf>
    <xf numFmtId="169" fontId="25" fillId="0" borderId="890" xfId="35" applyNumberFormat="1" applyFont="1" applyFill="1" applyBorder="1" applyAlignment="1">
      <alignment vertical="center"/>
    </xf>
    <xf numFmtId="169" fontId="25" fillId="0" borderId="893" xfId="35" applyNumberFormat="1" applyFont="1" applyFill="1" applyBorder="1" applyAlignment="1">
      <alignment vertical="center"/>
    </xf>
    <xf numFmtId="0" fontId="22" fillId="0" borderId="57" xfId="3" applyBorder="1"/>
    <xf numFmtId="0" fontId="24" fillId="6" borderId="896" xfId="34" applyFont="1" applyFill="1" applyBorder="1" applyAlignment="1">
      <alignment horizontal="left" vertical="center"/>
    </xf>
    <xf numFmtId="0" fontId="38" fillId="0" borderId="901" xfId="34" applyFont="1" applyBorder="1" applyAlignment="1">
      <alignment horizontal="left" vertical="center"/>
    </xf>
    <xf numFmtId="0" fontId="24" fillId="0" borderId="902" xfId="35" applyNumberFormat="1" applyFont="1" applyBorder="1" applyAlignment="1">
      <alignment horizontal="right" vertical="center"/>
    </xf>
    <xf numFmtId="0" fontId="25" fillId="0" borderId="147" xfId="35" applyNumberFormat="1" applyFont="1" applyBorder="1" applyAlignment="1">
      <alignment horizontal="right" vertical="center"/>
    </xf>
    <xf numFmtId="0" fontId="25" fillId="0" borderId="903" xfId="35" applyNumberFormat="1" applyFont="1" applyBorder="1" applyAlignment="1">
      <alignment horizontal="right" vertical="center"/>
    </xf>
    <xf numFmtId="0" fontId="25" fillId="0" borderId="902" xfId="35" applyNumberFormat="1" applyFont="1" applyBorder="1" applyAlignment="1">
      <alignment horizontal="right" vertical="center"/>
    </xf>
    <xf numFmtId="0" fontId="25" fillId="0" borderId="901" xfId="35" applyNumberFormat="1" applyFont="1" applyBorder="1" applyAlignment="1">
      <alignment horizontal="right" vertical="center"/>
    </xf>
    <xf numFmtId="168" fontId="25" fillId="0" borderId="903" xfId="35" applyNumberFormat="1" applyFont="1" applyBorder="1" applyAlignment="1">
      <alignment horizontal="right" vertical="center"/>
    </xf>
    <xf numFmtId="0" fontId="25" fillId="0" borderId="904" xfId="35" applyNumberFormat="1" applyFont="1" applyBorder="1" applyAlignment="1">
      <alignment horizontal="right" vertical="center"/>
    </xf>
    <xf numFmtId="0" fontId="25" fillId="0" borderId="905" xfId="35" applyNumberFormat="1" applyFont="1" applyBorder="1" applyAlignment="1">
      <alignment horizontal="right" vertical="center"/>
    </xf>
    <xf numFmtId="0" fontId="25" fillId="0" borderId="902" xfId="35" applyNumberFormat="1" applyFont="1" applyBorder="1" applyAlignment="1">
      <alignment vertical="center"/>
    </xf>
    <xf numFmtId="0" fontId="25" fillId="0" borderId="902" xfId="34" applyFont="1" applyBorder="1" applyAlignment="1">
      <alignment vertical="center"/>
    </xf>
    <xf numFmtId="168" fontId="18" fillId="0" borderId="906" xfId="3" applyNumberFormat="1" applyFont="1" applyBorder="1" applyAlignment="1">
      <alignment horizontal="right" vertical="center"/>
    </xf>
    <xf numFmtId="168" fontId="17" fillId="0" borderId="907" xfId="3" applyNumberFormat="1" applyFont="1" applyBorder="1" applyAlignment="1">
      <alignment horizontal="right" vertical="center"/>
    </xf>
    <xf numFmtId="168" fontId="17" fillId="0" borderId="908" xfId="3" applyNumberFormat="1" applyFont="1" applyBorder="1" applyAlignment="1">
      <alignment horizontal="right" vertical="center"/>
    </xf>
    <xf numFmtId="164" fontId="17" fillId="0" borderId="874" xfId="3" applyNumberFormat="1" applyFont="1" applyBorder="1" applyAlignment="1">
      <alignment horizontal="right" vertical="center"/>
    </xf>
    <xf numFmtId="167" fontId="24" fillId="0" borderId="434" xfId="35" applyNumberFormat="1" applyFont="1" applyFill="1" applyBorder="1" applyAlignment="1">
      <alignment horizontal="right" vertical="center"/>
    </xf>
    <xf numFmtId="167" fontId="25" fillId="0" borderId="909" xfId="35" applyNumberFormat="1" applyFont="1" applyFill="1" applyBorder="1" applyAlignment="1">
      <alignment horizontal="right" vertical="center"/>
    </xf>
    <xf numFmtId="0" fontId="4" fillId="0" borderId="910" xfId="3" applyFont="1" applyBorder="1" applyAlignment="1">
      <alignment horizontal="left" vertical="center"/>
    </xf>
    <xf numFmtId="167" fontId="24" fillId="0" borderId="911" xfId="25" applyNumberFormat="1" applyFont="1" applyFill="1" applyBorder="1" applyAlignment="1">
      <alignment horizontal="right" vertical="center"/>
    </xf>
    <xf numFmtId="167" fontId="25" fillId="0" borderId="912" xfId="25" applyNumberFormat="1" applyFont="1" applyFill="1" applyBorder="1" applyAlignment="1">
      <alignment horizontal="right" vertical="center"/>
    </xf>
    <xf numFmtId="167" fontId="25" fillId="0" borderId="913" xfId="25" applyNumberFormat="1" applyFont="1" applyFill="1" applyBorder="1" applyAlignment="1">
      <alignment vertical="center"/>
    </xf>
    <xf numFmtId="167" fontId="25" fillId="0" borderId="911" xfId="25" applyNumberFormat="1" applyFont="1" applyFill="1" applyBorder="1" applyAlignment="1">
      <alignment vertical="center"/>
    </xf>
    <xf numFmtId="167" fontId="25" fillId="0" borderId="914" xfId="25" applyNumberFormat="1" applyFont="1" applyFill="1" applyBorder="1" applyAlignment="1">
      <alignment vertical="center"/>
    </xf>
    <xf numFmtId="167" fontId="25" fillId="0" borderId="915" xfId="25" applyNumberFormat="1" applyFont="1" applyFill="1" applyBorder="1" applyAlignment="1">
      <alignment vertical="center"/>
    </xf>
    <xf numFmtId="167" fontId="25" fillId="0" borderId="916" xfId="25" applyNumberFormat="1" applyFont="1" applyFill="1" applyBorder="1" applyAlignment="1">
      <alignment vertical="center"/>
    </xf>
    <xf numFmtId="167" fontId="24" fillId="0" borderId="911" xfId="35" applyNumberFormat="1" applyFont="1" applyFill="1" applyBorder="1" applyAlignment="1">
      <alignment horizontal="right" vertical="center"/>
    </xf>
    <xf numFmtId="167" fontId="25" fillId="0" borderId="912" xfId="35" applyNumberFormat="1" applyFont="1" applyFill="1" applyBorder="1" applyAlignment="1">
      <alignment horizontal="right" vertical="center"/>
    </xf>
    <xf numFmtId="167" fontId="25" fillId="0" borderId="913" xfId="35" applyNumberFormat="1" applyFont="1" applyFill="1" applyBorder="1" applyAlignment="1">
      <alignment vertical="center"/>
    </xf>
    <xf numFmtId="167" fontId="25" fillId="0" borderId="911" xfId="35" applyNumberFormat="1" applyFont="1" applyFill="1" applyBorder="1" applyAlignment="1">
      <alignment vertical="center"/>
    </xf>
    <xf numFmtId="167" fontId="25" fillId="0" borderId="914" xfId="35" applyNumberFormat="1" applyFont="1" applyFill="1" applyBorder="1" applyAlignment="1">
      <alignment vertical="center"/>
    </xf>
    <xf numFmtId="167" fontId="25" fillId="0" borderId="915" xfId="35" applyNumberFormat="1" applyFont="1" applyFill="1" applyBorder="1" applyAlignment="1">
      <alignment vertical="center"/>
    </xf>
    <xf numFmtId="167" fontId="25" fillId="0" borderId="916" xfId="35" applyNumberFormat="1" applyFont="1" applyFill="1" applyBorder="1" applyAlignment="1">
      <alignment vertical="center"/>
    </xf>
    <xf numFmtId="0" fontId="4" fillId="0" borderId="910" xfId="3" applyFont="1" applyBorder="1" applyAlignment="1">
      <alignment horizontal="left" vertical="center" indent="1"/>
    </xf>
    <xf numFmtId="0" fontId="53" fillId="0" borderId="910" xfId="3" applyFont="1" applyBorder="1" applyAlignment="1">
      <alignment horizontal="left" vertical="center"/>
    </xf>
    <xf numFmtId="167" fontId="25" fillId="0" borderId="913" xfId="34" applyNumberFormat="1" applyFont="1" applyBorder="1" applyAlignment="1">
      <alignment vertical="center"/>
    </xf>
    <xf numFmtId="167" fontId="25" fillId="0" borderId="911" xfId="34" applyNumberFormat="1" applyFont="1" applyBorder="1" applyAlignment="1">
      <alignment vertical="center"/>
    </xf>
    <xf numFmtId="169" fontId="24" fillId="0" borderId="911" xfId="35" applyNumberFormat="1" applyFont="1" applyFill="1" applyBorder="1" applyAlignment="1">
      <alignment horizontal="right" vertical="center"/>
    </xf>
    <xf numFmtId="169" fontId="25" fillId="0" borderId="912" xfId="35" applyNumberFormat="1" applyFont="1" applyFill="1" applyBorder="1" applyAlignment="1">
      <alignment horizontal="right" vertical="center"/>
    </xf>
    <xf numFmtId="169" fontId="25" fillId="0" borderId="913" xfId="35" applyNumberFormat="1" applyFont="1" applyFill="1" applyBorder="1" applyAlignment="1">
      <alignment vertical="center"/>
    </xf>
    <xf numFmtId="169" fontId="25" fillId="0" borderId="911" xfId="35" applyNumberFormat="1" applyFont="1" applyFill="1" applyBorder="1" applyAlignment="1">
      <alignment vertical="center"/>
    </xf>
    <xf numFmtId="169" fontId="25" fillId="0" borderId="914" xfId="35" applyNumberFormat="1" applyFont="1" applyFill="1" applyBorder="1" applyAlignment="1">
      <alignment vertical="center"/>
    </xf>
    <xf numFmtId="169" fontId="25" fillId="0" borderId="915" xfId="35" applyNumberFormat="1" applyFont="1" applyFill="1" applyBorder="1" applyAlignment="1">
      <alignment vertical="center"/>
    </xf>
    <xf numFmtId="169" fontId="25" fillId="0" borderId="916" xfId="35" applyNumberFormat="1" applyFont="1" applyFill="1" applyBorder="1" applyAlignment="1">
      <alignment vertical="center"/>
    </xf>
    <xf numFmtId="0" fontId="53" fillId="0" borderId="917" xfId="3" applyFont="1" applyBorder="1" applyAlignment="1">
      <alignment horizontal="left" vertical="center" indent="2"/>
    </xf>
    <xf numFmtId="164" fontId="53" fillId="0" borderId="608" xfId="3" applyNumberFormat="1" applyFont="1" applyBorder="1" applyAlignment="1">
      <alignment horizontal="right" vertical="center"/>
    </xf>
    <xf numFmtId="164" fontId="4" fillId="0" borderId="918" xfId="3" applyNumberFormat="1" applyFont="1" applyBorder="1" applyAlignment="1">
      <alignment horizontal="right" vertical="center"/>
    </xf>
    <xf numFmtId="164" fontId="4" fillId="0" borderId="919" xfId="3" applyNumberFormat="1" applyFont="1" applyBorder="1" applyAlignment="1">
      <alignment vertical="center"/>
    </xf>
    <xf numFmtId="164" fontId="4" fillId="0" borderId="608" xfId="3" applyNumberFormat="1" applyFont="1" applyBorder="1" applyAlignment="1">
      <alignment vertical="center"/>
    </xf>
    <xf numFmtId="164" fontId="4" fillId="0" borderId="918" xfId="3" applyNumberFormat="1" applyFont="1" applyBorder="1" applyAlignment="1">
      <alignment vertical="center"/>
    </xf>
    <xf numFmtId="0" fontId="15" fillId="0" borderId="920" xfId="3" applyFont="1" applyBorder="1" applyAlignment="1">
      <alignment vertical="center"/>
    </xf>
    <xf numFmtId="168" fontId="18" fillId="0" borderId="921" xfId="3" applyNumberFormat="1" applyFont="1" applyBorder="1" applyAlignment="1">
      <alignment horizontal="right" vertical="center"/>
    </xf>
    <xf numFmtId="168" fontId="17" fillId="0" borderId="922" xfId="3" applyNumberFormat="1" applyFont="1" applyBorder="1" applyAlignment="1">
      <alignment horizontal="right" vertical="center"/>
    </xf>
    <xf numFmtId="168" fontId="17" fillId="0" borderId="923" xfId="3" applyNumberFormat="1" applyFont="1" applyBorder="1" applyAlignment="1">
      <alignment horizontal="right" vertical="center"/>
    </xf>
    <xf numFmtId="168" fontId="17" fillId="0" borderId="921" xfId="3" applyNumberFormat="1" applyFont="1" applyBorder="1" applyAlignment="1">
      <alignment horizontal="right" vertical="center"/>
    </xf>
    <xf numFmtId="168" fontId="17" fillId="0" borderId="924" xfId="3" applyNumberFormat="1" applyFont="1" applyBorder="1" applyAlignment="1">
      <alignment horizontal="right" vertical="center"/>
    </xf>
    <xf numFmtId="164" fontId="17" fillId="0" borderId="923" xfId="3" quotePrefix="1" applyNumberFormat="1" applyFont="1" applyBorder="1" applyAlignment="1">
      <alignment horizontal="right" vertical="center"/>
    </xf>
    <xf numFmtId="164" fontId="17" fillId="0" borderId="921" xfId="3" applyNumberFormat="1" applyFont="1" applyBorder="1" applyAlignment="1">
      <alignment horizontal="right" vertical="center"/>
    </xf>
    <xf numFmtId="164" fontId="17" fillId="0" borderId="925" xfId="3" applyNumberFormat="1" applyFont="1" applyBorder="1" applyAlignment="1">
      <alignment horizontal="right" vertical="center"/>
    </xf>
    <xf numFmtId="164" fontId="17" fillId="0" borderId="926" xfId="3" applyNumberFormat="1" applyFont="1" applyBorder="1" applyAlignment="1">
      <alignment horizontal="right" vertical="center"/>
    </xf>
    <xf numFmtId="164" fontId="17" fillId="0" borderId="921" xfId="3" quotePrefix="1" applyNumberFormat="1" applyFont="1" applyBorder="1" applyAlignment="1">
      <alignment horizontal="right" vertical="center"/>
    </xf>
    <xf numFmtId="167" fontId="24" fillId="0" borderId="607" xfId="35" applyNumberFormat="1" applyFont="1" applyFill="1" applyBorder="1" applyAlignment="1">
      <alignment horizontal="right" vertical="center"/>
    </xf>
    <xf numFmtId="167" fontId="25" fillId="0" borderId="879" xfId="35" applyNumberFormat="1" applyFont="1" applyFill="1" applyBorder="1" applyAlignment="1">
      <alignment horizontal="right" vertical="center"/>
    </xf>
    <xf numFmtId="0" fontId="24" fillId="0" borderId="927" xfId="3" applyFont="1" applyBorder="1" applyAlignment="1">
      <alignment horizontal="left" vertical="center"/>
    </xf>
    <xf numFmtId="169" fontId="24" fillId="0" borderId="928" xfId="35" applyNumberFormat="1" applyFont="1" applyFill="1" applyBorder="1" applyAlignment="1">
      <alignment horizontal="right" vertical="center"/>
    </xf>
    <xf numFmtId="169" fontId="25" fillId="0" borderId="918" xfId="35" applyNumberFormat="1" applyFont="1" applyFill="1" applyBorder="1" applyAlignment="1">
      <alignment horizontal="right" vertical="center"/>
    </xf>
    <xf numFmtId="169" fontId="25" fillId="0" borderId="929" xfId="25" applyNumberFormat="1" applyFont="1" applyFill="1" applyBorder="1" applyAlignment="1">
      <alignment vertical="center"/>
    </xf>
    <xf numFmtId="169" fontId="25" fillId="0" borderId="928" xfId="25" applyNumberFormat="1" applyFont="1" applyFill="1" applyBorder="1" applyAlignment="1">
      <alignment vertical="center"/>
    </xf>
    <xf numFmtId="169" fontId="25" fillId="0" borderId="930" xfId="25" applyNumberFormat="1" applyFont="1" applyFill="1" applyBorder="1" applyAlignment="1">
      <alignment vertical="center"/>
    </xf>
    <xf numFmtId="169" fontId="25" fillId="0" borderId="931" xfId="25" applyNumberFormat="1" applyFont="1" applyFill="1" applyBorder="1" applyAlignment="1">
      <alignment vertical="center"/>
    </xf>
    <xf numFmtId="169" fontId="25" fillId="0" borderId="927" xfId="25" applyNumberFormat="1" applyFont="1" applyFill="1" applyBorder="1" applyAlignment="1">
      <alignment vertical="center"/>
    </xf>
    <xf numFmtId="0" fontId="1" fillId="0" borderId="57" xfId="34" applyBorder="1"/>
    <xf numFmtId="0" fontId="1" fillId="0" borderId="57" xfId="34" applyBorder="1" applyAlignment="1">
      <alignment horizontal="right"/>
    </xf>
    <xf numFmtId="0" fontId="18" fillId="0" borderId="593" xfId="3" quotePrefix="1" applyFont="1" applyBorder="1" applyAlignment="1">
      <alignment vertical="center"/>
    </xf>
    <xf numFmtId="0" fontId="25" fillId="0" borderId="859" xfId="3" applyFont="1" applyBorder="1" applyAlignment="1">
      <alignment vertical="center"/>
    </xf>
    <xf numFmtId="187" fontId="24" fillId="0" borderId="859" xfId="3" applyNumberFormat="1" applyFont="1" applyBorder="1" applyAlignment="1">
      <alignment horizontal="right" vertical="center"/>
    </xf>
    <xf numFmtId="187" fontId="25" fillId="0" borderId="859" xfId="3" applyNumberFormat="1" applyFont="1" applyBorder="1" applyAlignment="1">
      <alignment vertical="center"/>
    </xf>
    <xf numFmtId="0" fontId="10" fillId="0" borderId="0" xfId="0" applyFont="1" applyAlignment="1">
      <alignment horizontal="right"/>
    </xf>
    <xf numFmtId="0" fontId="12" fillId="0" borderId="0" xfId="2" applyFont="1" applyBorder="1" applyAlignment="1">
      <alignment horizontal="right" vertical="center"/>
    </xf>
    <xf numFmtId="0" fontId="9" fillId="0" borderId="0" xfId="0" applyFont="1" applyAlignment="1">
      <alignment horizontal="right" vertical="center"/>
    </xf>
    <xf numFmtId="0" fontId="5" fillId="0" borderId="0" xfId="0" applyFont="1" applyAlignment="1">
      <alignment horizontal="right" vertical="center"/>
    </xf>
    <xf numFmtId="0" fontId="5" fillId="0" borderId="0" xfId="0" applyFont="1" applyAlignment="1">
      <alignment horizontal="right"/>
    </xf>
    <xf numFmtId="0" fontId="6" fillId="0" borderId="0" xfId="0" applyFont="1" applyAlignment="1">
      <alignment horizontal="right"/>
    </xf>
    <xf numFmtId="0" fontId="7" fillId="0" borderId="0" xfId="0" applyFont="1" applyAlignment="1">
      <alignment horizontal="right" vertical="center"/>
    </xf>
    <xf numFmtId="0" fontId="8" fillId="0" borderId="0" xfId="0" applyFont="1" applyAlignment="1">
      <alignment horizontal="right" vertical="center"/>
    </xf>
    <xf numFmtId="0" fontId="20" fillId="0" borderId="0" xfId="0" applyFont="1" applyAlignment="1">
      <alignment horizontal="left" vertical="top" wrapText="1"/>
    </xf>
    <xf numFmtId="0" fontId="25" fillId="0" borderId="0" xfId="3" applyFont="1" applyAlignment="1">
      <alignment horizontal="left" vertical="top" wrapText="1" indent="1"/>
    </xf>
    <xf numFmtId="0" fontId="26" fillId="0" borderId="0" xfId="3" applyFont="1" applyAlignment="1">
      <alignment horizontal="left" vertical="top" wrapText="1"/>
    </xf>
    <xf numFmtId="0" fontId="18" fillId="0" borderId="0" xfId="3" applyFont="1" applyAlignment="1">
      <alignment horizontal="left"/>
    </xf>
    <xf numFmtId="0" fontId="25" fillId="0" borderId="0" xfId="3" applyFont="1" applyAlignment="1">
      <alignment horizontal="left" vertical="top" wrapText="1"/>
    </xf>
    <xf numFmtId="0" fontId="25" fillId="0" borderId="0" xfId="3" applyFont="1" applyAlignment="1">
      <alignment horizontal="left" vertical="top" indent="1"/>
    </xf>
    <xf numFmtId="0" fontId="23" fillId="2" borderId="0" xfId="3" applyFont="1" applyFill="1" applyAlignment="1">
      <alignment horizontal="left" vertical="center"/>
    </xf>
    <xf numFmtId="0" fontId="34" fillId="0" borderId="0" xfId="3" quotePrefix="1" applyFont="1" applyAlignment="1">
      <alignment horizontal="left" vertical="center"/>
    </xf>
    <xf numFmtId="0" fontId="34" fillId="0" borderId="0" xfId="3" applyFont="1" applyAlignment="1">
      <alignment horizontal="left" vertical="center"/>
    </xf>
    <xf numFmtId="0" fontId="25" fillId="0" borderId="0" xfId="3" applyFont="1" applyAlignment="1">
      <alignment horizontal="left" vertical="top"/>
    </xf>
    <xf numFmtId="0" fontId="28" fillId="0" borderId="3" xfId="3" applyFont="1" applyBorder="1" applyAlignment="1">
      <alignment horizontal="left" vertical="top"/>
    </xf>
    <xf numFmtId="0" fontId="29" fillId="0" borderId="5" xfId="3" applyFont="1" applyBorder="1" applyAlignment="1">
      <alignment horizontal="center" vertical="center"/>
    </xf>
    <xf numFmtId="0" fontId="29" fillId="0" borderId="6" xfId="3" applyFont="1" applyBorder="1" applyAlignment="1">
      <alignment horizontal="center" vertical="center"/>
    </xf>
    <xf numFmtId="0" fontId="28" fillId="0" borderId="7" xfId="3" applyFont="1" applyBorder="1" applyAlignment="1">
      <alignment horizontal="center" vertical="center"/>
    </xf>
    <xf numFmtId="0" fontId="28" fillId="0" borderId="5" xfId="3" applyFont="1" applyBorder="1" applyAlignment="1">
      <alignment horizontal="center" vertical="center"/>
    </xf>
    <xf numFmtId="0" fontId="28" fillId="0" borderId="6" xfId="3" applyFont="1" applyBorder="1" applyAlignment="1">
      <alignment horizontal="center" vertical="center"/>
    </xf>
    <xf numFmtId="0" fontId="28" fillId="0" borderId="4" xfId="3" applyFont="1" applyBorder="1" applyAlignment="1">
      <alignment horizontal="center" vertical="center"/>
    </xf>
    <xf numFmtId="0" fontId="25" fillId="0" borderId="0" xfId="3" applyFont="1" applyAlignment="1">
      <alignment horizontal="left" vertical="top" wrapText="1" indent="2"/>
    </xf>
    <xf numFmtId="0" fontId="27" fillId="0" borderId="0" xfId="3" applyFont="1" applyAlignment="1">
      <alignment horizontal="left" vertical="top"/>
    </xf>
    <xf numFmtId="0" fontId="9" fillId="0" borderId="0" xfId="3" applyFont="1" applyAlignment="1">
      <alignment horizontal="left" vertical="top" wrapText="1"/>
    </xf>
    <xf numFmtId="0" fontId="17" fillId="0" borderId="0" xfId="3" applyFont="1" applyAlignment="1">
      <alignment horizontal="left" wrapText="1"/>
    </xf>
    <xf numFmtId="0" fontId="34" fillId="3" borderId="54" xfId="3" applyFont="1" applyFill="1" applyBorder="1" applyAlignment="1">
      <alignment horizontal="left" vertical="center" wrapText="1"/>
    </xf>
    <xf numFmtId="0" fontId="34" fillId="3" borderId="55" xfId="3" applyFont="1" applyFill="1" applyBorder="1" applyAlignment="1">
      <alignment horizontal="left" vertical="center" wrapText="1"/>
    </xf>
    <xf numFmtId="0" fontId="33" fillId="0" borderId="57" xfId="3" applyFont="1" applyBorder="1" applyAlignment="1">
      <alignment horizontal="left" vertical="center"/>
    </xf>
    <xf numFmtId="0" fontId="36" fillId="0" borderId="0" xfId="3" applyFont="1" applyAlignment="1">
      <alignment horizontal="left" vertical="center" wrapText="1"/>
    </xf>
    <xf numFmtId="0" fontId="37" fillId="3" borderId="25" xfId="3" applyFont="1" applyFill="1" applyBorder="1" applyAlignment="1">
      <alignment horizontal="left" vertical="center" wrapText="1"/>
    </xf>
    <xf numFmtId="0" fontId="37" fillId="3" borderId="26" xfId="3" applyFont="1" applyFill="1" applyBorder="1" applyAlignment="1">
      <alignment horizontal="left" vertical="center" wrapText="1"/>
    </xf>
    <xf numFmtId="0" fontId="37" fillId="3" borderId="27" xfId="3" applyFont="1" applyFill="1" applyBorder="1" applyAlignment="1">
      <alignment horizontal="left" vertical="center" wrapText="1"/>
    </xf>
    <xf numFmtId="0" fontId="37" fillId="3" borderId="28" xfId="3" applyFont="1" applyFill="1" applyBorder="1" applyAlignment="1">
      <alignment horizontal="center" vertical="center" wrapText="1"/>
    </xf>
    <xf numFmtId="0" fontId="37" fillId="3" borderId="27" xfId="3" applyFont="1" applyFill="1" applyBorder="1" applyAlignment="1">
      <alignment horizontal="center" vertical="center" wrapText="1"/>
    </xf>
    <xf numFmtId="0" fontId="37" fillId="3" borderId="29" xfId="3" applyFont="1" applyFill="1" applyBorder="1" applyAlignment="1">
      <alignment horizontal="center" vertical="center"/>
    </xf>
    <xf numFmtId="0" fontId="37" fillId="3" borderId="30" xfId="3" applyFont="1" applyFill="1" applyBorder="1" applyAlignment="1">
      <alignment horizontal="center" vertical="center"/>
    </xf>
    <xf numFmtId="0" fontId="33" fillId="0" borderId="0" xfId="3" applyFont="1" applyAlignment="1">
      <alignment horizontal="left" vertical="center" wrapText="1"/>
    </xf>
    <xf numFmtId="0" fontId="33" fillId="0" borderId="0" xfId="3" applyFont="1" applyAlignment="1">
      <alignment horizontal="left" vertical="center"/>
    </xf>
    <xf numFmtId="0" fontId="23" fillId="2" borderId="58" xfId="3" applyFont="1" applyFill="1" applyBorder="1" applyAlignment="1">
      <alignment horizontal="left" vertical="center"/>
    </xf>
    <xf numFmtId="0" fontId="24" fillId="4" borderId="60" xfId="3" applyFont="1" applyFill="1" applyBorder="1" applyAlignment="1">
      <alignment horizontal="center" vertical="center"/>
    </xf>
    <xf numFmtId="0" fontId="24" fillId="4" borderId="61" xfId="3" applyFont="1" applyFill="1" applyBorder="1" applyAlignment="1">
      <alignment horizontal="center" vertical="center"/>
    </xf>
    <xf numFmtId="0" fontId="25" fillId="4" borderId="62" xfId="3" applyFont="1" applyFill="1" applyBorder="1" applyAlignment="1">
      <alignment horizontal="center" vertical="center"/>
    </xf>
    <xf numFmtId="0" fontId="25" fillId="4" borderId="60" xfId="3" applyFont="1" applyFill="1" applyBorder="1" applyAlignment="1">
      <alignment horizontal="center" vertical="center"/>
    </xf>
    <xf numFmtId="0" fontId="25" fillId="4" borderId="61" xfId="3" applyFont="1" applyFill="1" applyBorder="1" applyAlignment="1">
      <alignment horizontal="center" vertical="center"/>
    </xf>
    <xf numFmtId="0" fontId="25" fillId="5" borderId="62" xfId="3" applyFont="1" applyFill="1" applyBorder="1" applyAlignment="1">
      <alignment horizontal="center" vertical="center"/>
    </xf>
    <xf numFmtId="0" fontId="25" fillId="5" borderId="61" xfId="3" applyFont="1" applyFill="1" applyBorder="1" applyAlignment="1">
      <alignment horizontal="center" vertical="center"/>
    </xf>
    <xf numFmtId="0" fontId="33" fillId="0" borderId="108" xfId="3" applyFont="1" applyBorder="1" applyAlignment="1">
      <alignment horizontal="left" vertical="center"/>
    </xf>
    <xf numFmtId="0" fontId="23" fillId="2" borderId="82" xfId="3" applyFont="1" applyFill="1" applyBorder="1" applyAlignment="1">
      <alignment horizontal="left" vertical="center"/>
    </xf>
    <xf numFmtId="0" fontId="23" fillId="2" borderId="109" xfId="3" applyFont="1" applyFill="1" applyBorder="1" applyAlignment="1">
      <alignment horizontal="left" vertical="center"/>
    </xf>
    <xf numFmtId="0" fontId="24" fillId="4" borderId="111" xfId="3" applyFont="1" applyFill="1" applyBorder="1" applyAlignment="1">
      <alignment horizontal="center" vertical="center"/>
    </xf>
    <xf numFmtId="0" fontId="24" fillId="4" borderId="112" xfId="3" applyFont="1" applyFill="1" applyBorder="1" applyAlignment="1">
      <alignment horizontal="center" vertical="center"/>
    </xf>
    <xf numFmtId="0" fontId="25" fillId="4" borderId="113" xfId="3" applyFont="1" applyFill="1" applyBorder="1" applyAlignment="1">
      <alignment horizontal="center" vertical="center"/>
    </xf>
    <xf numFmtId="0" fontId="25" fillId="4" borderId="114" xfId="3" applyFont="1" applyFill="1" applyBorder="1" applyAlignment="1">
      <alignment horizontal="center" vertical="center"/>
    </xf>
    <xf numFmtId="0" fontId="25" fillId="4" borderId="110" xfId="3" applyFont="1" applyFill="1" applyBorder="1" applyAlignment="1">
      <alignment horizontal="center" vertical="center"/>
    </xf>
    <xf numFmtId="0" fontId="25" fillId="5" borderId="115" xfId="3" applyFont="1" applyFill="1" applyBorder="1" applyAlignment="1">
      <alignment horizontal="center" vertical="center"/>
    </xf>
    <xf numFmtId="0" fontId="25" fillId="5" borderId="116" xfId="3" applyFont="1" applyFill="1" applyBorder="1" applyAlignment="1">
      <alignment horizontal="center" vertical="center"/>
    </xf>
    <xf numFmtId="0" fontId="25" fillId="5" borderId="111" xfId="3" applyFont="1" applyFill="1" applyBorder="1" applyAlignment="1">
      <alignment horizontal="center" vertical="center"/>
    </xf>
    <xf numFmtId="0" fontId="24" fillId="4" borderId="110" xfId="3" applyFont="1" applyFill="1" applyBorder="1" applyAlignment="1">
      <alignment horizontal="center" vertical="center"/>
    </xf>
    <xf numFmtId="0" fontId="25" fillId="5" borderId="60" xfId="3" applyFont="1" applyFill="1" applyBorder="1" applyAlignment="1">
      <alignment horizontal="center" vertical="center"/>
    </xf>
    <xf numFmtId="0" fontId="34" fillId="0" borderId="0" xfId="3" quotePrefix="1" applyFont="1" applyAlignment="1" applyProtection="1">
      <alignment horizontal="left" vertical="center"/>
      <protection locked="0"/>
    </xf>
    <xf numFmtId="0" fontId="33" fillId="0" borderId="0" xfId="3" quotePrefix="1" applyFont="1" applyAlignment="1" applyProtection="1">
      <alignment horizontal="left" vertical="center"/>
      <protection locked="0"/>
    </xf>
    <xf numFmtId="3" fontId="23" fillId="2" borderId="142" xfId="4" applyNumberFormat="1" applyFont="1" applyFill="1" applyBorder="1" applyAlignment="1" applyProtection="1">
      <alignment horizontal="left" vertical="center" wrapText="1"/>
      <protection locked="0"/>
    </xf>
    <xf numFmtId="0" fontId="24" fillId="6" borderId="144" xfId="3" applyFont="1" applyFill="1" applyBorder="1" applyAlignment="1" applyProtection="1">
      <alignment horizontal="center" vertical="center"/>
      <protection locked="0"/>
    </xf>
    <xf numFmtId="0" fontId="24" fillId="6" borderId="145" xfId="3" applyFont="1" applyFill="1" applyBorder="1" applyAlignment="1" applyProtection="1">
      <alignment horizontal="center" vertical="center"/>
      <protection locked="0"/>
    </xf>
    <xf numFmtId="0" fontId="25" fillId="6" borderId="146" xfId="3" applyFont="1" applyFill="1" applyBorder="1" applyAlignment="1" applyProtection="1">
      <alignment horizontal="center" vertical="center"/>
      <protection locked="0"/>
    </xf>
    <xf numFmtId="0" fontId="25" fillId="6" borderId="144" xfId="3" applyFont="1" applyFill="1" applyBorder="1" applyAlignment="1" applyProtection="1">
      <alignment horizontal="center" vertical="center"/>
      <protection locked="0"/>
    </xf>
    <xf numFmtId="0" fontId="25" fillId="6" borderId="147" xfId="3" applyFont="1" applyFill="1" applyBorder="1" applyAlignment="1" applyProtection="1">
      <alignment horizontal="center" vertical="center"/>
      <protection locked="0"/>
    </xf>
    <xf numFmtId="0" fontId="25" fillId="6" borderId="148" xfId="3" applyFont="1" applyFill="1" applyBorder="1" applyAlignment="1" applyProtection="1">
      <alignment horizontal="center" vertical="center"/>
      <protection locked="0"/>
    </xf>
    <xf numFmtId="0" fontId="25" fillId="6" borderId="145" xfId="3" applyFont="1" applyFill="1" applyBorder="1" applyAlignment="1" applyProtection="1">
      <alignment horizontal="center" vertical="center"/>
      <protection locked="0"/>
    </xf>
    <xf numFmtId="0" fontId="36" fillId="0" borderId="0" xfId="3" quotePrefix="1" applyFont="1" applyAlignment="1" applyProtection="1">
      <alignment horizontal="left" vertical="center"/>
      <protection locked="0"/>
    </xf>
    <xf numFmtId="0" fontId="23" fillId="2" borderId="195" xfId="3" applyFont="1" applyFill="1" applyBorder="1" applyAlignment="1" applyProtection="1">
      <alignment horizontal="left" vertical="center"/>
      <protection locked="0"/>
    </xf>
    <xf numFmtId="0" fontId="43" fillId="0" borderId="195" xfId="3" applyFont="1" applyBorder="1" applyAlignment="1" applyProtection="1">
      <alignment horizontal="left" vertical="center"/>
      <protection locked="0"/>
    </xf>
    <xf numFmtId="0" fontId="24" fillId="7" borderId="197" xfId="3" applyFont="1" applyFill="1" applyBorder="1" applyAlignment="1" applyProtection="1">
      <alignment horizontal="center" vertical="center"/>
      <protection locked="0"/>
    </xf>
    <xf numFmtId="0" fontId="24" fillId="7" borderId="196" xfId="3" applyFont="1" applyFill="1" applyBorder="1" applyAlignment="1" applyProtection="1">
      <alignment horizontal="center" vertical="center"/>
      <protection locked="0"/>
    </xf>
    <xf numFmtId="0" fontId="25" fillId="7" borderId="198" xfId="3" applyFont="1" applyFill="1" applyBorder="1" applyAlignment="1" applyProtection="1">
      <alignment horizontal="center" vertical="center"/>
      <protection locked="0"/>
    </xf>
    <xf numFmtId="0" fontId="25" fillId="7" borderId="197" xfId="3" applyFont="1" applyFill="1" applyBorder="1" applyAlignment="1" applyProtection="1">
      <alignment horizontal="center" vertical="center"/>
      <protection locked="0"/>
    </xf>
    <xf numFmtId="0" fontId="25" fillId="7" borderId="196" xfId="3" applyFont="1" applyFill="1" applyBorder="1" applyAlignment="1" applyProtection="1">
      <alignment horizontal="center" vertical="center"/>
      <protection locked="0"/>
    </xf>
    <xf numFmtId="0" fontId="25" fillId="7" borderId="199" xfId="3" applyFont="1" applyFill="1" applyBorder="1" applyAlignment="1" applyProtection="1">
      <alignment horizontal="center" vertical="center"/>
      <protection locked="0"/>
    </xf>
    <xf numFmtId="0" fontId="36" fillId="0" borderId="0" xfId="3" quotePrefix="1" applyFont="1" applyAlignment="1">
      <alignment horizontal="left" vertical="center"/>
    </xf>
    <xf numFmtId="0" fontId="23" fillId="2" borderId="195" xfId="3" applyFont="1" applyFill="1" applyBorder="1" applyAlignment="1">
      <alignment horizontal="left" vertical="center"/>
    </xf>
    <xf numFmtId="0" fontId="43" fillId="0" borderId="195" xfId="3" applyFont="1" applyBorder="1" applyAlignment="1">
      <alignment horizontal="left" vertical="center"/>
    </xf>
    <xf numFmtId="0" fontId="24" fillId="0" borderId="197" xfId="3" applyFont="1" applyBorder="1" applyAlignment="1">
      <alignment horizontal="center" vertical="center"/>
    </xf>
    <xf numFmtId="0" fontId="24" fillId="0" borderId="196" xfId="3" applyFont="1" applyBorder="1" applyAlignment="1">
      <alignment horizontal="center" vertical="center"/>
    </xf>
    <xf numFmtId="0" fontId="25" fillId="0" borderId="198" xfId="3" applyFont="1" applyBorder="1" applyAlignment="1">
      <alignment horizontal="center" vertical="center"/>
    </xf>
    <xf numFmtId="0" fontId="25" fillId="0" borderId="197" xfId="3" applyFont="1" applyBorder="1" applyAlignment="1">
      <alignment horizontal="center" vertical="center"/>
    </xf>
    <xf numFmtId="0" fontId="25" fillId="0" borderId="196" xfId="3" applyFont="1" applyBorder="1" applyAlignment="1">
      <alignment horizontal="center" vertical="center"/>
    </xf>
    <xf numFmtId="0" fontId="25" fillId="0" borderId="199" xfId="3" applyFont="1" applyBorder="1" applyAlignment="1">
      <alignment horizontal="center" vertical="center"/>
    </xf>
    <xf numFmtId="3" fontId="23" fillId="2" borderId="239" xfId="4" applyNumberFormat="1" applyFont="1" applyFill="1" applyBorder="1" applyAlignment="1" applyProtection="1">
      <alignment horizontal="left" vertical="center" wrapText="1"/>
      <protection locked="0"/>
    </xf>
    <xf numFmtId="0" fontId="24" fillId="6" borderId="241" xfId="3" applyFont="1" applyFill="1" applyBorder="1" applyAlignment="1" applyProtection="1">
      <alignment horizontal="center" vertical="center"/>
      <protection locked="0"/>
    </xf>
    <xf numFmtId="0" fontId="24" fillId="6" borderId="242" xfId="3" applyFont="1" applyFill="1" applyBorder="1" applyAlignment="1" applyProtection="1">
      <alignment horizontal="center" vertical="center"/>
      <protection locked="0"/>
    </xf>
    <xf numFmtId="0" fontId="25" fillId="6" borderId="243" xfId="3" applyFont="1" applyFill="1" applyBorder="1" applyAlignment="1">
      <alignment horizontal="center" vertical="center"/>
    </xf>
    <xf numFmtId="0" fontId="25" fillId="6" borderId="241" xfId="3" applyFont="1" applyFill="1" applyBorder="1" applyAlignment="1">
      <alignment horizontal="center" vertical="center"/>
    </xf>
    <xf numFmtId="0" fontId="25" fillId="6" borderId="244" xfId="3" applyFont="1" applyFill="1" applyBorder="1" applyAlignment="1">
      <alignment horizontal="center" vertical="center"/>
    </xf>
    <xf numFmtId="0" fontId="25" fillId="6" borderId="245" xfId="3" applyFont="1" applyFill="1" applyBorder="1" applyAlignment="1" applyProtection="1">
      <alignment horizontal="center" vertical="center"/>
      <protection locked="0"/>
    </xf>
    <xf numFmtId="0" fontId="25" fillId="6" borderId="246" xfId="3" applyFont="1" applyFill="1" applyBorder="1" applyAlignment="1" applyProtection="1">
      <alignment horizontal="center" vertical="center"/>
      <protection locked="0"/>
    </xf>
    <xf numFmtId="0" fontId="34" fillId="0" borderId="0" xfId="3" applyFont="1" applyAlignment="1" applyProtection="1">
      <alignment horizontal="left" vertical="center"/>
      <protection locked="0"/>
    </xf>
    <xf numFmtId="3" fontId="23" fillId="2" borderId="273" xfId="4" applyNumberFormat="1" applyFont="1" applyFill="1" applyBorder="1" applyAlignment="1" applyProtection="1">
      <alignment horizontal="left" vertical="center" wrapText="1"/>
      <protection locked="0"/>
    </xf>
    <xf numFmtId="11" fontId="24" fillId="6" borderId="275" xfId="3" applyNumberFormat="1" applyFont="1" applyFill="1" applyBorder="1" applyAlignment="1" applyProtection="1">
      <alignment horizontal="center" vertical="center"/>
      <protection locked="0"/>
    </xf>
    <xf numFmtId="11" fontId="24" fillId="6" borderId="274" xfId="3" applyNumberFormat="1" applyFont="1" applyFill="1" applyBorder="1" applyAlignment="1" applyProtection="1">
      <alignment horizontal="center" vertical="center"/>
      <protection locked="0"/>
    </xf>
    <xf numFmtId="0" fontId="25" fillId="6" borderId="146" xfId="3" applyFont="1" applyFill="1" applyBorder="1" applyAlignment="1">
      <alignment horizontal="center" vertical="center"/>
    </xf>
    <xf numFmtId="0" fontId="25" fillId="6" borderId="275" xfId="3" applyFont="1" applyFill="1" applyBorder="1" applyAlignment="1">
      <alignment horizontal="center" vertical="center"/>
    </xf>
    <xf numFmtId="0" fontId="25" fillId="6" borderId="147" xfId="3" applyFont="1" applyFill="1" applyBorder="1" applyAlignment="1">
      <alignment horizontal="center" vertical="center"/>
    </xf>
    <xf numFmtId="0" fontId="25" fillId="6" borderId="276" xfId="3" applyFont="1" applyFill="1" applyBorder="1" applyAlignment="1">
      <alignment horizontal="center" vertical="center"/>
    </xf>
    <xf numFmtId="11" fontId="25" fillId="6" borderId="146" xfId="3" applyNumberFormat="1" applyFont="1" applyFill="1" applyBorder="1" applyAlignment="1" applyProtection="1">
      <alignment horizontal="center" vertical="center"/>
      <protection locked="0"/>
    </xf>
    <xf numFmtId="11" fontId="25" fillId="6" borderId="274" xfId="3" applyNumberFormat="1" applyFont="1" applyFill="1" applyBorder="1" applyAlignment="1" applyProtection="1">
      <alignment horizontal="center" vertical="center"/>
      <protection locked="0"/>
    </xf>
    <xf numFmtId="11" fontId="25" fillId="6" borderId="275" xfId="3" applyNumberFormat="1" applyFont="1" applyFill="1" applyBorder="1" applyAlignment="1">
      <alignment horizontal="center" vertical="center"/>
    </xf>
    <xf numFmtId="0" fontId="36" fillId="0" borderId="0" xfId="3" quotePrefix="1" applyFont="1" applyAlignment="1">
      <alignment horizontal="left" vertical="center" wrapText="1"/>
    </xf>
    <xf numFmtId="0" fontId="23" fillId="2" borderId="352" xfId="3" applyFont="1" applyFill="1" applyBorder="1" applyAlignment="1">
      <alignment horizontal="left" vertical="center" wrapText="1"/>
    </xf>
    <xf numFmtId="0" fontId="24" fillId="10" borderId="354" xfId="3" applyFont="1" applyFill="1" applyBorder="1" applyAlignment="1">
      <alignment horizontal="center" vertical="center"/>
    </xf>
    <xf numFmtId="0" fontId="24" fillId="10" borderId="355" xfId="3" applyFont="1" applyFill="1" applyBorder="1" applyAlignment="1">
      <alignment horizontal="center" vertical="center"/>
    </xf>
    <xf numFmtId="0" fontId="25" fillId="10" borderId="356" xfId="3" applyFont="1" applyFill="1" applyBorder="1" applyAlignment="1">
      <alignment horizontal="center" vertical="center"/>
    </xf>
    <xf numFmtId="0" fontId="25" fillId="10" borderId="354" xfId="3" applyFont="1" applyFill="1" applyBorder="1" applyAlignment="1">
      <alignment horizontal="center" vertical="center"/>
    </xf>
    <xf numFmtId="0" fontId="25" fillId="10" borderId="357" xfId="3" applyFont="1" applyFill="1" applyBorder="1" applyAlignment="1">
      <alignment horizontal="center" vertical="center"/>
    </xf>
    <xf numFmtId="0" fontId="25" fillId="10" borderId="358" xfId="3" applyFont="1" applyFill="1" applyBorder="1" applyAlignment="1">
      <alignment horizontal="center" vertical="center"/>
    </xf>
    <xf numFmtId="0" fontId="25" fillId="10" borderId="359" xfId="3" applyFont="1" applyFill="1" applyBorder="1" applyAlignment="1">
      <alignment horizontal="center" vertical="center"/>
    </xf>
    <xf numFmtId="0" fontId="34" fillId="0" borderId="0" xfId="3" quotePrefix="1" applyFont="1" applyAlignment="1">
      <alignment horizontal="left" vertical="center" wrapText="1"/>
    </xf>
    <xf numFmtId="0" fontId="23" fillId="2" borderId="389" xfId="3" applyFont="1" applyFill="1" applyBorder="1" applyAlignment="1">
      <alignment horizontal="left" vertical="center"/>
    </xf>
    <xf numFmtId="0" fontId="24" fillId="10" borderId="391" xfId="3" applyFont="1" applyFill="1" applyBorder="1" applyAlignment="1">
      <alignment horizontal="center" vertical="center"/>
    </xf>
    <xf numFmtId="0" fontId="24" fillId="10" borderId="392" xfId="3" applyFont="1" applyFill="1" applyBorder="1" applyAlignment="1">
      <alignment horizontal="center" vertical="center"/>
    </xf>
    <xf numFmtId="0" fontId="25" fillId="10" borderId="393" xfId="3" applyFont="1" applyFill="1" applyBorder="1" applyAlignment="1">
      <alignment horizontal="center" vertical="center"/>
    </xf>
    <xf numFmtId="0" fontId="25" fillId="10" borderId="391" xfId="3" applyFont="1" applyFill="1" applyBorder="1" applyAlignment="1">
      <alignment horizontal="center" vertical="center"/>
    </xf>
    <xf numFmtId="0" fontId="25" fillId="10" borderId="392" xfId="3" applyFont="1" applyFill="1" applyBorder="1" applyAlignment="1">
      <alignment horizontal="center" vertical="center"/>
    </xf>
    <xf numFmtId="0" fontId="25" fillId="10" borderId="22" xfId="3" applyFont="1" applyFill="1" applyBorder="1" applyAlignment="1">
      <alignment horizontal="center" vertical="center"/>
    </xf>
    <xf numFmtId="0" fontId="25" fillId="10" borderId="394" xfId="3" applyFont="1" applyFill="1" applyBorder="1" applyAlignment="1">
      <alignment horizontal="center" vertical="center"/>
    </xf>
    <xf numFmtId="0" fontId="23" fillId="2" borderId="412" xfId="3" applyFont="1" applyFill="1" applyBorder="1" applyAlignment="1">
      <alignment horizontal="left" vertical="center"/>
    </xf>
    <xf numFmtId="0" fontId="24" fillId="8" borderId="414" xfId="3" applyFont="1" applyFill="1" applyBorder="1" applyAlignment="1">
      <alignment horizontal="center" vertical="center"/>
    </xf>
    <xf numFmtId="0" fontId="24" fillId="8" borderId="415" xfId="3" applyFont="1" applyFill="1" applyBorder="1" applyAlignment="1">
      <alignment horizontal="center" vertical="center"/>
    </xf>
    <xf numFmtId="0" fontId="25" fillId="8" borderId="416" xfId="3" applyFont="1" applyFill="1" applyBorder="1" applyAlignment="1">
      <alignment horizontal="center" vertical="center"/>
    </xf>
    <xf numFmtId="0" fontId="25" fillId="8" borderId="414" xfId="3" applyFont="1" applyFill="1" applyBorder="1" applyAlignment="1">
      <alignment horizontal="center" vertical="center"/>
    </xf>
    <xf numFmtId="0" fontId="25" fillId="8" borderId="392" xfId="3" applyFont="1" applyFill="1" applyBorder="1" applyAlignment="1">
      <alignment horizontal="center" vertical="center"/>
    </xf>
    <xf numFmtId="0" fontId="25" fillId="8" borderId="415" xfId="3" applyFont="1" applyFill="1" applyBorder="1" applyAlignment="1">
      <alignment horizontal="center" vertical="center"/>
    </xf>
    <xf numFmtId="0" fontId="34" fillId="0" borderId="0" xfId="3" quotePrefix="1" applyFont="1" applyAlignment="1">
      <alignment horizontal="left" vertical="top" wrapText="1"/>
    </xf>
    <xf numFmtId="0" fontId="34" fillId="0" borderId="0" xfId="3" applyFont="1" applyAlignment="1">
      <alignment horizontal="left" vertical="top" wrapText="1"/>
    </xf>
    <xf numFmtId="0" fontId="36" fillId="0" borderId="0" xfId="3" quotePrefix="1" applyFont="1" applyAlignment="1">
      <alignment horizontal="left" vertical="top" wrapText="1"/>
    </xf>
    <xf numFmtId="0" fontId="24" fillId="10" borderId="390" xfId="3" applyFont="1" applyFill="1" applyBorder="1" applyAlignment="1">
      <alignment horizontal="center" vertical="center"/>
    </xf>
    <xf numFmtId="0" fontId="25" fillId="10" borderId="452" xfId="3" applyFont="1" applyFill="1" applyBorder="1" applyAlignment="1">
      <alignment horizontal="center" vertical="center"/>
    </xf>
    <xf numFmtId="0" fontId="25" fillId="10" borderId="453" xfId="3" applyFont="1" applyFill="1" applyBorder="1" applyAlignment="1">
      <alignment horizontal="center" vertical="center"/>
    </xf>
    <xf numFmtId="0" fontId="25" fillId="10" borderId="454" xfId="3" applyFont="1" applyFill="1" applyBorder="1" applyAlignment="1">
      <alignment horizontal="center" vertical="center"/>
    </xf>
    <xf numFmtId="0" fontId="23" fillId="2" borderId="25" xfId="3" applyFont="1" applyFill="1" applyBorder="1" applyAlignment="1">
      <alignment horizontal="left" vertical="center"/>
    </xf>
    <xf numFmtId="0" fontId="18" fillId="10" borderId="465" xfId="3" applyFont="1" applyFill="1" applyBorder="1" applyAlignment="1">
      <alignment horizontal="center" vertical="center"/>
    </xf>
    <xf numFmtId="0" fontId="18" fillId="10" borderId="466" xfId="3" applyFont="1" applyFill="1" applyBorder="1" applyAlignment="1">
      <alignment horizontal="center" vertical="center"/>
    </xf>
    <xf numFmtId="0" fontId="17" fillId="10" borderId="467" xfId="3" applyFont="1" applyFill="1" applyBorder="1" applyAlignment="1">
      <alignment horizontal="center" vertical="center"/>
    </xf>
    <xf numFmtId="0" fontId="17" fillId="10" borderId="465" xfId="3" applyFont="1" applyFill="1" applyBorder="1" applyAlignment="1">
      <alignment horizontal="center" vertical="center"/>
    </xf>
    <xf numFmtId="0" fontId="17" fillId="10" borderId="468" xfId="3" applyFont="1" applyFill="1" applyBorder="1" applyAlignment="1">
      <alignment horizontal="center" vertical="center"/>
    </xf>
    <xf numFmtId="0" fontId="17" fillId="10" borderId="469" xfId="3" applyFont="1" applyFill="1" applyBorder="1" applyAlignment="1">
      <alignment horizontal="center" vertical="center"/>
    </xf>
    <xf numFmtId="0" fontId="46" fillId="0" borderId="0" xfId="3" applyFont="1" applyAlignment="1">
      <alignment horizontal="left" vertical="center"/>
    </xf>
    <xf numFmtId="0" fontId="18" fillId="10" borderId="490" xfId="3" applyFont="1" applyFill="1" applyBorder="1" applyAlignment="1">
      <alignment horizontal="center" vertical="center"/>
    </xf>
    <xf numFmtId="0" fontId="17" fillId="10" borderId="491" xfId="3" applyFont="1" applyFill="1" applyBorder="1" applyAlignment="1">
      <alignment horizontal="center" vertical="center"/>
    </xf>
    <xf numFmtId="0" fontId="17" fillId="10" borderId="492" xfId="3" applyFont="1" applyFill="1" applyBorder="1" applyAlignment="1">
      <alignment horizontal="center" vertical="center"/>
    </xf>
    <xf numFmtId="0" fontId="17" fillId="10" borderId="493" xfId="3" applyFont="1" applyFill="1" applyBorder="1" applyAlignment="1">
      <alignment horizontal="center" vertical="center"/>
    </xf>
    <xf numFmtId="0" fontId="51" fillId="0" borderId="0" xfId="3" quotePrefix="1" applyFont="1" applyAlignment="1" applyProtection="1">
      <alignment horizontal="left" vertical="center"/>
      <protection locked="0"/>
    </xf>
    <xf numFmtId="0" fontId="46" fillId="0" borderId="0" xfId="3" quotePrefix="1" applyFont="1" applyAlignment="1" applyProtection="1">
      <alignment horizontal="left" vertical="center"/>
      <protection locked="0"/>
    </xf>
    <xf numFmtId="0" fontId="23" fillId="2" borderId="412" xfId="3" applyFont="1" applyFill="1" applyBorder="1" applyAlignment="1" applyProtection="1">
      <alignment horizontal="left" vertical="center"/>
      <protection locked="0"/>
    </xf>
    <xf numFmtId="0" fontId="18" fillId="10" borderId="507" xfId="3" applyFont="1" applyFill="1" applyBorder="1" applyAlignment="1" applyProtection="1">
      <alignment horizontal="center" vertical="center"/>
      <protection locked="0"/>
    </xf>
    <xf numFmtId="0" fontId="18" fillId="10" borderId="508" xfId="3" applyFont="1" applyFill="1" applyBorder="1" applyAlignment="1" applyProtection="1">
      <alignment horizontal="center" vertical="center"/>
      <protection locked="0"/>
    </xf>
    <xf numFmtId="0" fontId="17" fillId="10" borderId="509" xfId="3" applyFont="1" applyFill="1" applyBorder="1" applyAlignment="1" applyProtection="1">
      <alignment horizontal="center" vertical="center"/>
      <protection locked="0"/>
    </xf>
    <xf numFmtId="0" fontId="17" fillId="10" borderId="507" xfId="3" applyFont="1" applyFill="1" applyBorder="1" applyAlignment="1" applyProtection="1">
      <alignment horizontal="center" vertical="center"/>
      <protection locked="0"/>
    </xf>
    <xf numFmtId="0" fontId="17" fillId="10" borderId="510" xfId="3" applyFont="1" applyFill="1" applyBorder="1" applyAlignment="1" applyProtection="1">
      <alignment horizontal="center" vertical="center"/>
      <protection locked="0"/>
    </xf>
    <xf numFmtId="0" fontId="17" fillId="10" borderId="511" xfId="3" applyFont="1" applyFill="1" applyBorder="1" applyAlignment="1" applyProtection="1">
      <alignment horizontal="center" vertical="center"/>
      <protection locked="0"/>
    </xf>
    <xf numFmtId="0" fontId="17" fillId="10" borderId="512" xfId="3" applyFont="1" applyFill="1" applyBorder="1" applyAlignment="1" applyProtection="1">
      <alignment horizontal="center" vertical="center"/>
      <protection locked="0"/>
    </xf>
    <xf numFmtId="0" fontId="52" fillId="2" borderId="412" xfId="3" applyFont="1" applyFill="1" applyBorder="1" applyAlignment="1">
      <alignment horizontal="left" vertical="center"/>
    </xf>
    <xf numFmtId="0" fontId="53" fillId="11" borderId="539" xfId="3" applyFont="1" applyFill="1" applyBorder="1" applyAlignment="1">
      <alignment horizontal="center" vertical="center"/>
    </xf>
    <xf numFmtId="0" fontId="53" fillId="11" borderId="540" xfId="3" applyFont="1" applyFill="1" applyBorder="1" applyAlignment="1">
      <alignment horizontal="center" vertical="center"/>
    </xf>
    <xf numFmtId="0" fontId="4" fillId="11" borderId="541" xfId="3" applyFont="1" applyFill="1" applyBorder="1" applyAlignment="1">
      <alignment horizontal="center" vertical="center"/>
    </xf>
    <xf numFmtId="0" fontId="4" fillId="11" borderId="539" xfId="3" applyFont="1" applyFill="1" applyBorder="1" applyAlignment="1">
      <alignment horizontal="center" vertical="center"/>
    </xf>
    <xf numFmtId="0" fontId="4" fillId="11" borderId="542" xfId="3" applyFont="1" applyFill="1" applyBorder="1" applyAlignment="1">
      <alignment horizontal="center" vertical="center"/>
    </xf>
    <xf numFmtId="0" fontId="4" fillId="11" borderId="543" xfId="3" applyFont="1" applyFill="1" applyBorder="1" applyAlignment="1">
      <alignment horizontal="center" vertical="center"/>
    </xf>
    <xf numFmtId="0" fontId="4" fillId="11" borderId="540" xfId="3" applyFont="1" applyFill="1" applyBorder="1" applyAlignment="1">
      <alignment horizontal="center" vertical="center"/>
    </xf>
    <xf numFmtId="0" fontId="52" fillId="2" borderId="559" xfId="3" applyFont="1" applyFill="1" applyBorder="1" applyAlignment="1">
      <alignment horizontal="left" vertical="center"/>
    </xf>
    <xf numFmtId="0" fontId="4" fillId="11" borderId="560" xfId="3" applyFont="1" applyFill="1" applyBorder="1" applyAlignment="1">
      <alignment horizontal="center" vertical="center"/>
    </xf>
    <xf numFmtId="0" fontId="21" fillId="0" borderId="0" xfId="3" quotePrefix="1" applyFont="1" applyAlignment="1">
      <alignment horizontal="left" vertical="center" wrapText="1"/>
    </xf>
    <xf numFmtId="0" fontId="21" fillId="0" borderId="0" xfId="3" applyFont="1" applyAlignment="1">
      <alignment horizontal="left" vertical="center" wrapText="1"/>
    </xf>
    <xf numFmtId="0" fontId="52" fillId="2" borderId="25" xfId="3" applyFont="1" applyFill="1" applyBorder="1" applyAlignment="1">
      <alignment horizontal="left" vertical="center"/>
    </xf>
    <xf numFmtId="184" fontId="53" fillId="0" borderId="570" xfId="3" applyNumberFormat="1" applyFont="1" applyBorder="1" applyAlignment="1">
      <alignment horizontal="center" vertical="center"/>
    </xf>
    <xf numFmtId="184" fontId="53" fillId="0" borderId="569" xfId="3" applyNumberFormat="1" applyFont="1" applyBorder="1" applyAlignment="1">
      <alignment horizontal="center" vertical="center"/>
    </xf>
    <xf numFmtId="184" fontId="4" fillId="0" borderId="570" xfId="3" applyNumberFormat="1" applyFont="1" applyBorder="1" applyAlignment="1">
      <alignment horizontal="center" vertical="center"/>
    </xf>
    <xf numFmtId="184" fontId="4" fillId="0" borderId="27" xfId="3" applyNumberFormat="1" applyFont="1" applyBorder="1" applyAlignment="1">
      <alignment horizontal="center" vertical="center"/>
    </xf>
    <xf numFmtId="184" fontId="4" fillId="0" borderId="571" xfId="3" applyNumberFormat="1" applyFont="1" applyBorder="1" applyAlignment="1">
      <alignment horizontal="center" vertical="center"/>
    </xf>
    <xf numFmtId="0" fontId="55" fillId="0" borderId="0" xfId="3" applyFont="1" applyAlignment="1">
      <alignment horizontal="left" vertical="center" wrapText="1"/>
    </xf>
    <xf numFmtId="0" fontId="53" fillId="11" borderId="594" xfId="3" applyFont="1" applyFill="1" applyBorder="1" applyAlignment="1">
      <alignment horizontal="center" vertical="center"/>
    </xf>
    <xf numFmtId="0" fontId="53" fillId="11" borderId="593" xfId="3" applyFont="1" applyFill="1" applyBorder="1" applyAlignment="1">
      <alignment horizontal="center" vertical="center"/>
    </xf>
    <xf numFmtId="0" fontId="4" fillId="11" borderId="595" xfId="3" applyFont="1" applyFill="1" applyBorder="1" applyAlignment="1">
      <alignment horizontal="center" vertical="center"/>
    </xf>
    <xf numFmtId="0" fontId="4" fillId="11" borderId="594" xfId="3" applyFont="1" applyFill="1" applyBorder="1" applyAlignment="1">
      <alignment horizontal="center" vertical="center"/>
    </xf>
    <xf numFmtId="0" fontId="4" fillId="11" borderId="593" xfId="3" applyFont="1" applyFill="1" applyBorder="1" applyAlignment="1">
      <alignment horizontal="center" vertical="center"/>
    </xf>
    <xf numFmtId="0" fontId="4" fillId="11" borderId="22" xfId="3" applyFont="1" applyFill="1" applyBorder="1" applyAlignment="1">
      <alignment horizontal="center" vertical="center"/>
    </xf>
    <xf numFmtId="0" fontId="21" fillId="0" borderId="0" xfId="3" quotePrefix="1" applyFont="1" applyAlignment="1">
      <alignment horizontal="left" vertical="center"/>
    </xf>
    <xf numFmtId="0" fontId="21" fillId="0" borderId="0" xfId="3" applyFont="1" applyAlignment="1">
      <alignment horizontal="left" vertical="center"/>
    </xf>
    <xf numFmtId="0" fontId="55" fillId="0" borderId="0" xfId="3" quotePrefix="1" applyFont="1" applyAlignment="1">
      <alignment horizontal="left" vertical="center"/>
    </xf>
    <xf numFmtId="0" fontId="55" fillId="0" borderId="0" xfId="3" applyFont="1" applyAlignment="1">
      <alignment horizontal="left" vertical="center"/>
    </xf>
    <xf numFmtId="0" fontId="53" fillId="14" borderId="603" xfId="3" applyFont="1" applyFill="1" applyBorder="1" applyAlignment="1">
      <alignment horizontal="center" vertical="center"/>
    </xf>
    <xf numFmtId="0" fontId="53" fillId="14" borderId="602" xfId="3" applyFont="1" applyFill="1" applyBorder="1" applyAlignment="1">
      <alignment horizontal="center" vertical="center"/>
    </xf>
    <xf numFmtId="0" fontId="4" fillId="14" borderId="604" xfId="3" applyFont="1" applyFill="1" applyBorder="1" applyAlignment="1">
      <alignment horizontal="center" vertical="center"/>
    </xf>
    <xf numFmtId="0" fontId="4" fillId="14" borderId="603" xfId="3" applyFont="1" applyFill="1" applyBorder="1" applyAlignment="1">
      <alignment horizontal="center" vertical="center"/>
    </xf>
    <xf numFmtId="0" fontId="4" fillId="14" borderId="602" xfId="3" applyFont="1" applyFill="1" applyBorder="1" applyAlignment="1">
      <alignment horizontal="center" vertical="center"/>
    </xf>
    <xf numFmtId="0" fontId="52" fillId="2" borderId="623" xfId="3" applyFont="1" applyFill="1" applyBorder="1" applyAlignment="1">
      <alignment horizontal="left" vertical="center"/>
    </xf>
    <xf numFmtId="0" fontId="53" fillId="15" borderId="594" xfId="3" applyFont="1" applyFill="1" applyBorder="1" applyAlignment="1">
      <alignment horizontal="center" vertical="center"/>
    </xf>
    <xf numFmtId="0" fontId="53" fillId="15" borderId="392" xfId="3" applyFont="1" applyFill="1" applyBorder="1" applyAlignment="1">
      <alignment horizontal="center" vertical="center"/>
    </xf>
    <xf numFmtId="0" fontId="4" fillId="15" borderId="624" xfId="3" applyFont="1" applyFill="1" applyBorder="1" applyAlignment="1">
      <alignment horizontal="center" vertical="center"/>
    </xf>
    <xf numFmtId="0" fontId="4" fillId="15" borderId="594" xfId="3" applyFont="1" applyFill="1" applyBorder="1" applyAlignment="1">
      <alignment horizontal="center" vertical="center"/>
    </xf>
    <xf numFmtId="0" fontId="4" fillId="15" borderId="625" xfId="3" applyFont="1" applyFill="1" applyBorder="1" applyAlignment="1">
      <alignment horizontal="center" vertical="center"/>
    </xf>
    <xf numFmtId="0" fontId="4" fillId="15" borderId="626" xfId="3" applyFont="1" applyFill="1" applyBorder="1" applyAlignment="1">
      <alignment horizontal="center" vertical="center"/>
    </xf>
    <xf numFmtId="0" fontId="52" fillId="2" borderId="646" xfId="3" applyFont="1" applyFill="1" applyBorder="1" applyAlignment="1">
      <alignment horizontal="left" vertical="center"/>
    </xf>
    <xf numFmtId="184" fontId="53" fillId="0" borderId="648" xfId="3" applyNumberFormat="1" applyFont="1" applyBorder="1" applyAlignment="1">
      <alignment horizontal="center" vertical="center" wrapText="1"/>
    </xf>
    <xf numFmtId="184" fontId="53" fillId="0" borderId="649" xfId="3" applyNumberFormat="1" applyFont="1" applyBorder="1" applyAlignment="1">
      <alignment horizontal="center" vertical="center" wrapText="1"/>
    </xf>
    <xf numFmtId="184" fontId="53" fillId="0" borderId="647" xfId="3" applyNumberFormat="1" applyFont="1" applyBorder="1" applyAlignment="1">
      <alignment horizontal="center" vertical="center" wrapText="1"/>
    </xf>
    <xf numFmtId="184" fontId="4" fillId="0" borderId="648" xfId="3" applyNumberFormat="1" applyFont="1" applyBorder="1" applyAlignment="1">
      <alignment horizontal="center" vertical="center" wrapText="1"/>
    </xf>
    <xf numFmtId="184" fontId="4" fillId="0" borderId="649" xfId="3" applyNumberFormat="1" applyFont="1" applyBorder="1" applyAlignment="1">
      <alignment horizontal="center" vertical="center" wrapText="1"/>
    </xf>
    <xf numFmtId="184" fontId="4" fillId="0" borderId="647" xfId="3" applyNumberFormat="1" applyFont="1" applyBorder="1" applyAlignment="1">
      <alignment horizontal="center" vertical="center" wrapText="1"/>
    </xf>
    <xf numFmtId="0" fontId="52" fillId="2" borderId="662" xfId="3" applyFont="1" applyFill="1" applyBorder="1" applyAlignment="1">
      <alignment horizontal="left" vertical="center"/>
    </xf>
    <xf numFmtId="0" fontId="58" fillId="0" borderId="0" xfId="3" quotePrefix="1" applyFont="1" applyAlignment="1">
      <alignment horizontal="left" vertical="center"/>
    </xf>
    <xf numFmtId="0" fontId="52" fillId="2" borderId="706" xfId="3" applyFont="1" applyFill="1" applyBorder="1" applyAlignment="1">
      <alignment horizontal="left" vertical="center"/>
    </xf>
    <xf numFmtId="0" fontId="1" fillId="0" borderId="708" xfId="3" applyFont="1" applyBorder="1" applyAlignment="1">
      <alignment horizontal="center" vertical="center"/>
    </xf>
    <xf numFmtId="0" fontId="1" fillId="0" borderId="709" xfId="3" applyFont="1" applyBorder="1" applyAlignment="1">
      <alignment horizontal="center" vertical="center"/>
    </xf>
    <xf numFmtId="15" fontId="4" fillId="0" borderId="710" xfId="3" applyNumberFormat="1" applyFont="1" applyBorder="1" applyAlignment="1">
      <alignment horizontal="center" vertical="center" wrapText="1"/>
    </xf>
    <xf numFmtId="0" fontId="1" fillId="0" borderId="707" xfId="3" applyFont="1" applyBorder="1" applyAlignment="1">
      <alignment horizontal="center" vertical="center"/>
    </xf>
    <xf numFmtId="0" fontId="4" fillId="0" borderId="711" xfId="3" applyFont="1" applyBorder="1" applyAlignment="1">
      <alignment horizontal="center" vertical="center" wrapText="1"/>
    </xf>
    <xf numFmtId="0" fontId="4" fillId="0" borderId="708" xfId="3" applyFont="1" applyBorder="1" applyAlignment="1">
      <alignment horizontal="center" vertical="center" wrapText="1"/>
    </xf>
    <xf numFmtId="0" fontId="4" fillId="0" borderId="707" xfId="3" applyFont="1" applyBorder="1" applyAlignment="1">
      <alignment horizontal="center" vertical="center" wrapText="1"/>
    </xf>
    <xf numFmtId="0" fontId="4" fillId="0" borderId="708" xfId="3" applyFont="1" applyBorder="1" applyAlignment="1">
      <alignment horizontal="center" vertical="center"/>
    </xf>
    <xf numFmtId="0" fontId="52" fillId="2" borderId="730" xfId="3" applyFont="1" applyFill="1" applyBorder="1" applyAlignment="1">
      <alignment horizontal="left" vertical="center"/>
    </xf>
    <xf numFmtId="0" fontId="18" fillId="0" borderId="732" xfId="3" applyFont="1" applyBorder="1" applyAlignment="1" applyProtection="1">
      <alignment horizontal="center" vertical="center"/>
      <protection locked="0"/>
    </xf>
    <xf numFmtId="0" fontId="18" fillId="0" borderId="731" xfId="3" applyFont="1" applyBorder="1" applyAlignment="1" applyProtection="1">
      <alignment horizontal="center" vertical="center"/>
      <protection locked="0"/>
    </xf>
    <xf numFmtId="15" fontId="4" fillId="0" borderId="733" xfId="3" quotePrefix="1" applyNumberFormat="1" applyFont="1" applyBorder="1" applyAlignment="1">
      <alignment horizontal="center" vertical="center"/>
    </xf>
    <xf numFmtId="15" fontId="4" fillId="0" borderId="732" xfId="3" quotePrefix="1" applyNumberFormat="1" applyFont="1" applyBorder="1" applyAlignment="1">
      <alignment horizontal="center" vertical="center"/>
    </xf>
    <xf numFmtId="15" fontId="4" fillId="0" borderId="734" xfId="3" quotePrefix="1" applyNumberFormat="1" applyFont="1" applyBorder="1" applyAlignment="1">
      <alignment horizontal="center" vertical="center"/>
    </xf>
    <xf numFmtId="15" fontId="4" fillId="0" borderId="735" xfId="3" quotePrefix="1" applyNumberFormat="1" applyFont="1" applyBorder="1" applyAlignment="1">
      <alignment horizontal="center" vertical="center"/>
    </xf>
    <xf numFmtId="0" fontId="17" fillId="12" borderId="753" xfId="3" applyFont="1" applyFill="1" applyBorder="1" applyAlignment="1">
      <alignment horizontal="center" vertical="center"/>
    </xf>
    <xf numFmtId="0" fontId="17" fillId="12" borderId="763" xfId="3" applyFont="1" applyFill="1" applyBorder="1" applyAlignment="1">
      <alignment horizontal="center" vertical="center"/>
    </xf>
    <xf numFmtId="0" fontId="17" fillId="12" borderId="764" xfId="3" applyFont="1" applyFill="1" applyBorder="1" applyAlignment="1">
      <alignment horizontal="center" vertical="center"/>
    </xf>
    <xf numFmtId="0" fontId="17" fillId="12" borderId="766" xfId="3" applyFont="1" applyFill="1" applyBorder="1" applyAlignment="1">
      <alignment horizontal="center" vertical="center"/>
    </xf>
    <xf numFmtId="0" fontId="21" fillId="0" borderId="24" xfId="3" quotePrefix="1" applyFont="1" applyBorder="1" applyAlignment="1">
      <alignment horizontal="left" vertical="center"/>
    </xf>
    <xf numFmtId="0" fontId="52" fillId="2" borderId="753" xfId="3" applyFont="1" applyFill="1" applyBorder="1" applyAlignment="1">
      <alignment horizontal="left" vertical="center"/>
    </xf>
    <xf numFmtId="0" fontId="18" fillId="12" borderId="755" xfId="3" applyFont="1" applyFill="1" applyBorder="1" applyAlignment="1">
      <alignment horizontal="center" vertical="center"/>
    </xf>
    <xf numFmtId="0" fontId="18" fillId="12" borderId="754" xfId="3" applyFont="1" applyFill="1" applyBorder="1" applyAlignment="1">
      <alignment horizontal="center" vertical="center"/>
    </xf>
    <xf numFmtId="0" fontId="17" fillId="12" borderId="756" xfId="3" applyFont="1" applyFill="1" applyBorder="1" applyAlignment="1">
      <alignment horizontal="center" vertical="center"/>
    </xf>
    <xf numFmtId="0" fontId="17" fillId="12" borderId="755" xfId="3" applyFont="1" applyFill="1" applyBorder="1" applyAlignment="1">
      <alignment horizontal="center" vertical="center"/>
    </xf>
    <xf numFmtId="0" fontId="17" fillId="12" borderId="757" xfId="3" applyFont="1" applyFill="1" applyBorder="1" applyAlignment="1">
      <alignment horizontal="center" vertical="center"/>
    </xf>
    <xf numFmtId="0" fontId="17" fillId="12" borderId="22" xfId="3" applyFont="1" applyFill="1" applyBorder="1" applyAlignment="1">
      <alignment horizontal="center" vertical="center"/>
    </xf>
    <xf numFmtId="0" fontId="17" fillId="12" borderId="759" xfId="3" applyFont="1" applyFill="1" applyBorder="1" applyAlignment="1">
      <alignment horizontal="center" vertical="center"/>
    </xf>
    <xf numFmtId="0" fontId="17" fillId="12" borderId="758" xfId="3" applyFont="1" applyFill="1" applyBorder="1" applyAlignment="1">
      <alignment horizontal="center" vertical="center"/>
    </xf>
    <xf numFmtId="0" fontId="17" fillId="12" borderId="760" xfId="3" applyFont="1" applyFill="1" applyBorder="1" applyAlignment="1">
      <alignment horizontal="center" vertical="center"/>
    </xf>
    <xf numFmtId="0" fontId="36" fillId="0" borderId="0" xfId="3" applyFont="1" applyAlignment="1">
      <alignment horizontal="left" vertical="center"/>
    </xf>
    <xf numFmtId="0" fontId="33" fillId="0" borderId="0" xfId="3" applyFont="1" applyAlignment="1">
      <alignment horizontal="left" wrapText="1"/>
    </xf>
    <xf numFmtId="0" fontId="24" fillId="10" borderId="784" xfId="3" applyFont="1" applyFill="1" applyBorder="1" applyAlignment="1">
      <alignment horizontal="center" vertical="center"/>
    </xf>
    <xf numFmtId="0" fontId="24" fillId="10" borderId="783" xfId="3" applyFont="1" applyFill="1" applyBorder="1" applyAlignment="1">
      <alignment horizontal="center" vertical="center"/>
    </xf>
    <xf numFmtId="0" fontId="25" fillId="10" borderId="785" xfId="3" applyFont="1" applyFill="1" applyBorder="1" applyAlignment="1">
      <alignment horizontal="center" vertical="center"/>
    </xf>
    <xf numFmtId="0" fontId="25" fillId="10" borderId="784" xfId="3" applyFont="1" applyFill="1" applyBorder="1" applyAlignment="1">
      <alignment horizontal="center" vertical="center"/>
    </xf>
    <xf numFmtId="0" fontId="25" fillId="10" borderId="783" xfId="3" applyFont="1" applyFill="1" applyBorder="1" applyAlignment="1">
      <alignment horizontal="center" vertical="center"/>
    </xf>
    <xf numFmtId="0" fontId="25" fillId="10" borderId="786" xfId="3" applyFont="1" applyFill="1" applyBorder="1" applyAlignment="1">
      <alignment horizontal="center" vertical="center"/>
    </xf>
    <xf numFmtId="0" fontId="23" fillId="2" borderId="795" xfId="3" applyFont="1" applyFill="1" applyBorder="1" applyAlignment="1">
      <alignment horizontal="left" vertical="center"/>
    </xf>
    <xf numFmtId="0" fontId="24" fillId="6" borderId="797" xfId="3" applyFont="1" applyFill="1" applyBorder="1" applyAlignment="1">
      <alignment horizontal="center" vertical="center"/>
    </xf>
    <xf numFmtId="0" fontId="24" fillId="6" borderId="796" xfId="3" applyFont="1" applyFill="1" applyBorder="1" applyAlignment="1">
      <alignment horizontal="center" vertical="center"/>
    </xf>
    <xf numFmtId="0" fontId="25" fillId="6" borderId="798" xfId="3" applyFont="1" applyFill="1" applyBorder="1" applyAlignment="1">
      <alignment horizontal="center" vertical="center"/>
    </xf>
    <xf numFmtId="0" fontId="25" fillId="6" borderId="797" xfId="3" applyFont="1" applyFill="1" applyBorder="1" applyAlignment="1">
      <alignment horizontal="center" vertical="center"/>
    </xf>
    <xf numFmtId="0" fontId="25" fillId="6" borderId="796" xfId="3" applyFont="1" applyFill="1" applyBorder="1" applyAlignment="1">
      <alignment horizontal="center" vertical="center"/>
    </xf>
    <xf numFmtId="0" fontId="25" fillId="6" borderId="799" xfId="3" applyFont="1" applyFill="1" applyBorder="1" applyAlignment="1">
      <alignment horizontal="center" vertical="center"/>
    </xf>
    <xf numFmtId="0" fontId="23" fillId="2" borderId="810" xfId="3" applyFont="1" applyFill="1" applyBorder="1" applyAlignment="1">
      <alignment horizontal="left" vertical="center"/>
    </xf>
    <xf numFmtId="0" fontId="63" fillId="0" borderId="412" xfId="3" applyFont="1" applyBorder="1" applyAlignment="1">
      <alignment horizontal="left" vertical="center"/>
    </xf>
    <xf numFmtId="0" fontId="63" fillId="0" borderId="812" xfId="3" applyFont="1" applyBorder="1" applyAlignment="1">
      <alignment horizontal="center" vertical="center"/>
    </xf>
    <xf numFmtId="0" fontId="63" fillId="0" borderId="813" xfId="3" applyFont="1" applyBorder="1" applyAlignment="1">
      <alignment horizontal="center" vertical="center"/>
    </xf>
    <xf numFmtId="0" fontId="51" fillId="0" borderId="814" xfId="3" applyFont="1" applyBorder="1" applyAlignment="1">
      <alignment horizontal="center" vertical="center"/>
    </xf>
    <xf numFmtId="0" fontId="51" fillId="0" borderId="815" xfId="3" applyFont="1" applyBorder="1" applyAlignment="1">
      <alignment horizontal="center" vertical="center"/>
    </xf>
    <xf numFmtId="0" fontId="51" fillId="0" borderId="392" xfId="3" applyFont="1" applyBorder="1" applyAlignment="1">
      <alignment horizontal="center" vertical="center"/>
    </xf>
    <xf numFmtId="0" fontId="51" fillId="0" borderId="816" xfId="3" applyFont="1" applyBorder="1" applyAlignment="1">
      <alignment horizontal="center" vertical="center"/>
    </xf>
    <xf numFmtId="0" fontId="36" fillId="0" borderId="817" xfId="3" applyFont="1" applyBorder="1" applyAlignment="1">
      <alignment horizontal="center" vertical="center"/>
    </xf>
    <xf numFmtId="0" fontId="36" fillId="0" borderId="818" xfId="3" applyFont="1" applyBorder="1" applyAlignment="1">
      <alignment horizontal="center" vertical="center"/>
    </xf>
    <xf numFmtId="0" fontId="36" fillId="0" borderId="815" xfId="3" applyFont="1" applyBorder="1" applyAlignment="1">
      <alignment horizontal="center" vertical="center"/>
    </xf>
    <xf numFmtId="0" fontId="36" fillId="0" borderId="0" xfId="3" applyFont="1" applyBorder="1" applyAlignment="1">
      <alignment horizontal="left" vertical="center"/>
    </xf>
    <xf numFmtId="0" fontId="24" fillId="0" borderId="840" xfId="3" applyFont="1" applyBorder="1" applyAlignment="1">
      <alignment horizontal="left" vertical="center"/>
    </xf>
    <xf numFmtId="0" fontId="18" fillId="18" borderId="842" xfId="3" applyFont="1" applyFill="1" applyBorder="1" applyAlignment="1">
      <alignment horizontal="center" vertical="center"/>
    </xf>
    <xf numFmtId="0" fontId="18" fillId="18" borderId="841" xfId="3" applyFont="1" applyFill="1" applyBorder="1" applyAlignment="1">
      <alignment horizontal="center" vertical="center"/>
    </xf>
    <xf numFmtId="0" fontId="17" fillId="18" borderId="843" xfId="3" applyFont="1" applyFill="1" applyBorder="1" applyAlignment="1">
      <alignment horizontal="center" vertical="center"/>
    </xf>
    <xf numFmtId="0" fontId="17" fillId="18" borderId="842" xfId="3" applyFont="1" applyFill="1" applyBorder="1" applyAlignment="1">
      <alignment horizontal="center" vertical="center"/>
    </xf>
    <xf numFmtId="0" fontId="17" fillId="18" borderId="841" xfId="3" applyFont="1" applyFill="1" applyBorder="1" applyAlignment="1">
      <alignment horizontal="center" vertical="center"/>
    </xf>
    <xf numFmtId="0" fontId="23" fillId="2" borderId="860" xfId="34" applyFont="1" applyFill="1" applyBorder="1" applyAlignment="1">
      <alignment horizontal="left" vertical="center"/>
    </xf>
    <xf numFmtId="0" fontId="24" fillId="0" borderId="861" xfId="3" applyFont="1" applyBorder="1" applyAlignment="1">
      <alignment horizontal="left" vertical="center"/>
    </xf>
    <xf numFmtId="0" fontId="24" fillId="6" borderId="863" xfId="34" applyFont="1" applyFill="1" applyBorder="1" applyAlignment="1">
      <alignment horizontal="center" vertical="center"/>
    </xf>
    <xf numFmtId="0" fontId="24" fillId="6" borderId="862" xfId="34" applyFont="1" applyFill="1" applyBorder="1" applyAlignment="1">
      <alignment horizontal="center" vertical="center"/>
    </xf>
    <xf numFmtId="0" fontId="25" fillId="6" borderId="864" xfId="34" applyFont="1" applyFill="1" applyBorder="1" applyAlignment="1">
      <alignment horizontal="center" vertical="center"/>
    </xf>
    <xf numFmtId="0" fontId="25" fillId="6" borderId="863" xfId="34" applyFont="1" applyFill="1" applyBorder="1" applyAlignment="1">
      <alignment horizontal="center" vertical="center"/>
    </xf>
    <xf numFmtId="0" fontId="25" fillId="6" borderId="862" xfId="34" applyFont="1" applyFill="1" applyBorder="1" applyAlignment="1">
      <alignment horizontal="center" vertical="center"/>
    </xf>
    <xf numFmtId="0" fontId="25" fillId="6" borderId="865" xfId="34" applyFont="1" applyFill="1" applyBorder="1" applyAlignment="1">
      <alignment horizontal="center" vertical="center"/>
    </xf>
    <xf numFmtId="0" fontId="25" fillId="6" borderId="866" xfId="34" applyFont="1" applyFill="1" applyBorder="1" applyAlignment="1">
      <alignment horizontal="center" vertical="center"/>
    </xf>
    <xf numFmtId="0" fontId="23" fillId="2" borderId="894" xfId="34" applyFont="1" applyFill="1" applyBorder="1" applyAlignment="1">
      <alignment horizontal="left" vertical="center"/>
    </xf>
    <xf numFmtId="0" fontId="24" fillId="0" borderId="895" xfId="36" applyFont="1" applyBorder="1" applyAlignment="1">
      <alignment horizontal="left" vertical="center"/>
    </xf>
    <xf numFmtId="0" fontId="25" fillId="6" borderId="897" xfId="34" applyFont="1" applyFill="1" applyBorder="1" applyAlignment="1">
      <alignment horizontal="center" vertical="center"/>
    </xf>
    <xf numFmtId="0" fontId="25" fillId="6" borderId="147" xfId="34" applyFont="1" applyFill="1" applyBorder="1" applyAlignment="1">
      <alignment horizontal="center" vertical="center"/>
    </xf>
    <xf numFmtId="0" fontId="25" fillId="6" borderId="898" xfId="34" applyFont="1" applyFill="1" applyBorder="1" applyAlignment="1">
      <alignment horizontal="center" vertical="center"/>
    </xf>
    <xf numFmtId="0" fontId="25" fillId="6" borderId="896" xfId="34" applyFont="1" applyFill="1" applyBorder="1" applyAlignment="1">
      <alignment horizontal="center" vertical="center"/>
    </xf>
    <xf numFmtId="0" fontId="25" fillId="6" borderId="899" xfId="34" applyFont="1" applyFill="1" applyBorder="1" applyAlignment="1">
      <alignment horizontal="center" vertical="center"/>
    </xf>
    <xf numFmtId="0" fontId="25" fillId="6" borderId="900" xfId="34" applyFont="1" applyFill="1" applyBorder="1" applyAlignment="1">
      <alignment horizontal="center" vertical="center"/>
    </xf>
  </cellXfs>
  <cellStyles count="37">
    <cellStyle name="Comma 10 10" xfId="25" xr:uid="{536527BB-30CB-477A-86EA-04C4E6586A39}"/>
    <cellStyle name="Comma 106" xfId="4" xr:uid="{EDD64CC4-194F-4526-A702-73FAFF38FF07}"/>
    <cellStyle name="Comma 106 2" xfId="17" xr:uid="{3F48E00C-41EA-40CA-A883-B525B5351C2B}"/>
    <cellStyle name="Comma 106 3" xfId="33" xr:uid="{FFA34643-A282-4424-B1F0-61D32D105E5C}"/>
    <cellStyle name="Comma 106 3 2" xfId="28" xr:uid="{0D064071-F983-479E-85CC-DFC4A221ADDE}"/>
    <cellStyle name="Comma 106 6" xfId="20" xr:uid="{73206405-7002-4E21-B90F-4F2E97390C3F}"/>
    <cellStyle name="Comma 11 6" xfId="22" xr:uid="{BD5D2518-E21C-4DCE-8932-445508871DAE}"/>
    <cellStyle name="Comma 17 4" xfId="19" xr:uid="{7D73E686-3921-403D-92FF-54529B5160D0}"/>
    <cellStyle name="Comma 2 5 2 2" xfId="31" xr:uid="{C1FBFC54-42E4-4399-9A8D-2F1E043302A0}"/>
    <cellStyle name="Comma 2 5 4" xfId="29" xr:uid="{76F4678F-AE50-457B-9BF0-F1E3CA6091CE}"/>
    <cellStyle name="Comma 2 60" xfId="35" xr:uid="{4041484C-1624-48D5-BBE0-3D30B7C285C8}"/>
    <cellStyle name="Comma 21 4" xfId="30" xr:uid="{F5214A8C-1A8F-4A4E-B88F-54A5AD293D8D}"/>
    <cellStyle name="Comma 5 6" xfId="26" xr:uid="{7D6CC57B-C60C-4E69-8601-398593C22A79}"/>
    <cellStyle name="Comma 7 6" xfId="23" xr:uid="{68D4CA39-DE24-4344-8858-FF3B9B85FCE4}"/>
    <cellStyle name="Comma 8 2 4" xfId="27" xr:uid="{EE9AF349-8B93-4F97-AE51-108B084A8192}"/>
    <cellStyle name="Comma 8 7" xfId="21" xr:uid="{3D9C7463-2547-4A7C-BB5A-820978103FDA}"/>
    <cellStyle name="Comma 9 9" xfId="24" xr:uid="{233EEF7D-0685-4E50-874B-66F4450D1444}"/>
    <cellStyle name="Hyperlink" xfId="2" xr:uid="{60B06FBE-3B75-4A00-8774-6BB8AF879980}"/>
    <cellStyle name="Normal" xfId="0" builtinId="0"/>
    <cellStyle name="Normal 13" xfId="3" xr:uid="{FF88A9E6-A602-49C3-8D45-83FF0A3C05E2}"/>
    <cellStyle name="Normal 13 10" xfId="16" xr:uid="{0A1B60E6-D30D-4892-9B6A-F7ECAA84BCDA}"/>
    <cellStyle name="Normal 13 6" xfId="5" xr:uid="{742E8FAD-24BE-4CC1-AB96-D226E754D496}"/>
    <cellStyle name="Normal 13 7" xfId="18" xr:uid="{A5A6A26F-A924-4D8D-99EF-C0E808049680}"/>
    <cellStyle name="Normal 13 8" xfId="15" xr:uid="{DCC84A71-568F-4C3D-B5C5-012324F4124A}"/>
    <cellStyle name="Normal 13 9" xfId="36" xr:uid="{69B79AB7-3DB7-4C6D-AC4F-0DD200DF2618}"/>
    <cellStyle name="Normal 2 3" xfId="34" xr:uid="{F958259D-FEA2-4451-BBD6-280D6D3AB624}"/>
    <cellStyle name="Normal 50" xfId="32" xr:uid="{591E8FAD-7C84-4F59-92B6-26A87682604B}"/>
    <cellStyle name="Normal 51" xfId="6" xr:uid="{24C219DF-81A9-4803-9586-617826EF5906}"/>
    <cellStyle name="Normal 52" xfId="7" xr:uid="{3946E7C1-6A3F-4579-94A0-03F0A2A0D8F5}"/>
    <cellStyle name="Normal 53" xfId="8" xr:uid="{A7002EA1-1972-47D8-AA48-C2BFF799C824}"/>
    <cellStyle name="Normal 54" xfId="9" xr:uid="{D205B403-7D69-4C94-A934-CBF04D99B0C6}"/>
    <cellStyle name="Normal 55" xfId="10" xr:uid="{128D8536-A462-4EFE-A8C5-CF5F825D634D}"/>
    <cellStyle name="Normal 56" xfId="12" xr:uid="{BC4035A6-65CD-45D9-84CD-DC4E33864CB5}"/>
    <cellStyle name="Normal 57" xfId="11" xr:uid="{F746FCB5-B1AB-49A5-93DD-A8DBE91F8758}"/>
    <cellStyle name="Normal 58" xfId="13" xr:uid="{418D471C-954F-4487-AE53-CCB8BAF2A9EF}"/>
    <cellStyle name="Normal 59" xfId="14" xr:uid="{9228A5EA-7719-4D72-9894-6B0EF470A75D}"/>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1.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9.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632923</xdr:colOff>
      <xdr:row>2</xdr:row>
      <xdr:rowOff>129269</xdr:rowOff>
    </xdr:from>
    <xdr:to>
      <xdr:col>7</xdr:col>
      <xdr:colOff>78465</xdr:colOff>
      <xdr:row>7</xdr:row>
      <xdr:rowOff>87994</xdr:rowOff>
    </xdr:to>
    <xdr:pic>
      <xdr:nvPicPr>
        <xdr:cNvPr id="2" name="Picture 1">
          <a:extLst>
            <a:ext uri="{FF2B5EF4-FFF2-40B4-BE49-F238E27FC236}">
              <a16:creationId xmlns:a16="http://schemas.microsoft.com/office/drawing/2014/main" id="{132AC627-E404-4CE3-9DAC-79171A928D7E}"/>
            </a:ext>
          </a:extLst>
        </xdr:cNvPr>
        <xdr:cNvPicPr>
          <a:picLocks noChangeAspect="1"/>
        </xdr:cNvPicPr>
      </xdr:nvPicPr>
      <xdr:blipFill>
        <a:blip xmlns:r="http://schemas.openxmlformats.org/officeDocument/2006/relationships" r:embed="rId1"/>
        <a:stretch>
          <a:fillRect/>
        </a:stretch>
      </xdr:blipFill>
      <xdr:spPr>
        <a:xfrm>
          <a:off x="636098" y="497569"/>
          <a:ext cx="4481092" cy="911225"/>
        </a:xfrm>
        <a:prstGeom prst="rect">
          <a:avLst/>
        </a:prstGeom>
      </xdr:spPr>
    </xdr:pic>
    <xdr:clientData/>
  </xdr:twoCellAnchor>
  <xdr:twoCellAnchor>
    <xdr:from>
      <xdr:col>0</xdr:col>
      <xdr:colOff>27214</xdr:colOff>
      <xdr:row>0</xdr:row>
      <xdr:rowOff>27214</xdr:rowOff>
    </xdr:from>
    <xdr:to>
      <xdr:col>17</xdr:col>
      <xdr:colOff>0</xdr:colOff>
      <xdr:row>34</xdr:row>
      <xdr:rowOff>163286</xdr:rowOff>
    </xdr:to>
    <xdr:sp macro="" textlink="" fLocksText="0">
      <xdr:nvSpPr>
        <xdr:cNvPr id="3" name="Rectangle 2">
          <a:extLst>
            <a:ext uri="{FF2B5EF4-FFF2-40B4-BE49-F238E27FC236}">
              <a16:creationId xmlns:a16="http://schemas.microsoft.com/office/drawing/2014/main" id="{4CD470FB-1639-4AC8-86C1-375D8247FCEE}"/>
            </a:ext>
          </a:extLst>
        </xdr:cNvPr>
        <xdr:cNvSpPr/>
      </xdr:nvSpPr>
      <xdr:spPr>
        <a:xfrm>
          <a:off x="30389" y="30389"/>
          <a:ext cx="11390086" cy="8854622"/>
        </a:xfrm>
        <a:prstGeom prst="rect">
          <a:avLst/>
        </a:prstGeom>
        <a:noFill/>
        <a:ln w="38100">
          <a:solidFill>
            <a:srgbClr val="FF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CA" sz="1100"/>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Joe_SFI_Template_v1.5.11"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C:\Ella\SFI\SFI_Template_v2.0_20240318_EA1.xlsm" TargetMode="External"/><Relationship Id="rId1" Type="http://schemas.openxmlformats.org/officeDocument/2006/relationships/externalLinkPath" Target="file:///C:\Ella\SFI\SFI_Template_v2.0_20240318_EA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me"/>
      <sheetName val="Cover_M"/>
      <sheetName val="ToC_M"/>
      <sheetName val="Cover_Q"/>
      <sheetName val="ToC_Q"/>
    </sheetNames>
    <sheetDataSet>
      <sheetData sheetId="0" refreshError="1">
        <row r="7">
          <cell r="D7" t="str">
            <v>FY2022</v>
          </cell>
        </row>
        <row r="8">
          <cell r="D8" t="str">
            <v>Q4 2022</v>
          </cell>
        </row>
      </sheetData>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Home"/>
      <sheetName val="Cover"/>
      <sheetName val="ToC"/>
      <sheetName val="Notes_1"/>
      <sheetName val="Notes_2"/>
      <sheetName val="Notes_3"/>
      <sheetName val="EDTF"/>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SFI_Template_v2.0_20240318_EA1"/>
    </sheetNames>
    <sheetDataSet>
      <sheetData sheetId="0">
        <row r="7">
          <cell r="D7" t="str">
            <v>FY2024</v>
          </cell>
        </row>
        <row r="8">
          <cell r="D8" t="str">
            <v>Q2 2024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efreshError="1"/>
    </sheetDataSet>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23.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24.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vmlDrawing" Target="../drawings/vmlDrawing25.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vmlDrawing" Target="../drawings/vmlDrawing26.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vmlDrawing" Target="../drawings/vmlDrawing27.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vmlDrawing" Target="../drawings/vmlDrawing28.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vmlDrawing" Target="../drawings/vmlDrawing29.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vmlDrawing" Target="../drawings/vmlDrawing30.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vmlDrawing" Target="../drawings/vmlDrawing31.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vmlDrawing" Target="../drawings/vmlDrawing32.v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vmlDrawing" Target="../drawings/vmlDrawing33.v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vmlDrawing" Target="../drawings/vmlDrawing34.v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vmlDrawing" Target="../drawings/vmlDrawing35.v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vmlDrawing" Target="../drawings/vmlDrawing36.v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vmlDrawing" Target="../drawings/vmlDrawing37.v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vmlDrawing" Target="../drawings/vmlDrawing38.v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D57D90-3275-49EE-8980-B753043A7341}">
  <sheetPr codeName="Sheet2">
    <pageSetUpPr fitToPage="1"/>
  </sheetPr>
  <dimension ref="B1:P34"/>
  <sheetViews>
    <sheetView showGridLines="0" tabSelected="1" zoomScale="90" zoomScaleNormal="90" workbookViewId="0"/>
  </sheetViews>
  <sheetFormatPr defaultColWidth="9.1796875" defaultRowHeight="15" customHeight="1" x14ac:dyDescent="0.35"/>
  <cols>
    <col min="1" max="1" width="20.7265625" customWidth="1"/>
    <col min="2" max="2" width="5.7265625" customWidth="1"/>
    <col min="3" max="17" width="9.1796875" customWidth="1"/>
    <col min="18" max="18" width="3" customWidth="1"/>
  </cols>
  <sheetData>
    <row r="1" spans="2:16" ht="14.5" x14ac:dyDescent="0.35"/>
    <row r="2" spans="2:16" ht="15" customHeight="1" x14ac:dyDescent="0.35">
      <c r="B2" s="1"/>
      <c r="C2" s="2"/>
      <c r="D2" s="2"/>
      <c r="E2" s="3"/>
      <c r="F2" s="3"/>
      <c r="G2" s="3"/>
      <c r="H2" s="3"/>
      <c r="I2" s="3"/>
      <c r="J2" s="3"/>
      <c r="K2" s="3"/>
      <c r="L2" s="3"/>
      <c r="M2" s="3"/>
      <c r="N2" s="3"/>
      <c r="O2" s="3"/>
      <c r="P2" s="3"/>
    </row>
    <row r="3" spans="2:16" ht="15" customHeight="1" x14ac:dyDescent="0.35">
      <c r="B3" s="1"/>
      <c r="C3" s="2"/>
      <c r="D3" s="2"/>
      <c r="E3" s="3"/>
      <c r="F3" s="3"/>
      <c r="G3" s="3"/>
      <c r="H3" s="3"/>
      <c r="I3" s="3"/>
      <c r="J3" s="3"/>
      <c r="K3" s="3"/>
      <c r="L3" s="3"/>
      <c r="M3" s="3"/>
      <c r="N3" s="3"/>
      <c r="O3" s="3"/>
      <c r="P3" s="3"/>
    </row>
    <row r="4" spans="2:16" ht="15" customHeight="1" x14ac:dyDescent="0.35">
      <c r="B4" s="1"/>
      <c r="C4" s="2"/>
      <c r="D4" s="2"/>
      <c r="E4" s="3"/>
      <c r="F4" s="3"/>
      <c r="G4" s="3"/>
      <c r="H4" s="3"/>
      <c r="I4" s="3"/>
      <c r="J4" s="3"/>
      <c r="K4" s="3"/>
      <c r="L4" s="3"/>
      <c r="M4" s="3"/>
      <c r="N4" s="3"/>
      <c r="O4" s="3"/>
      <c r="P4" s="3"/>
    </row>
    <row r="5" spans="2:16" ht="15" customHeight="1" x14ac:dyDescent="0.35">
      <c r="B5" s="1"/>
      <c r="C5" s="2"/>
      <c r="D5" s="2"/>
      <c r="E5" s="3"/>
      <c r="F5" s="3"/>
      <c r="G5" s="3"/>
      <c r="H5" s="3"/>
      <c r="I5" s="3"/>
      <c r="J5" s="3"/>
      <c r="K5" s="3"/>
      <c r="L5" s="3"/>
      <c r="M5" s="3"/>
      <c r="N5" s="3"/>
      <c r="O5" s="3"/>
      <c r="P5" s="3"/>
    </row>
    <row r="6" spans="2:16" ht="15" customHeight="1" x14ac:dyDescent="0.35">
      <c r="B6" s="1"/>
      <c r="C6" s="2"/>
      <c r="D6" s="2"/>
      <c r="E6" s="3"/>
      <c r="F6" s="3"/>
      <c r="G6" s="3"/>
      <c r="H6" s="3"/>
      <c r="I6" s="3"/>
      <c r="J6" s="3"/>
      <c r="K6" s="3"/>
      <c r="L6" s="3"/>
      <c r="M6" s="3"/>
      <c r="N6" s="3"/>
      <c r="O6" s="3"/>
      <c r="P6" s="3"/>
    </row>
    <row r="7" spans="2:16" ht="15" customHeight="1" x14ac:dyDescent="0.35">
      <c r="B7" s="1"/>
      <c r="C7" s="2"/>
      <c r="D7" s="2"/>
      <c r="E7" s="3"/>
      <c r="F7" s="3"/>
      <c r="G7" s="3"/>
      <c r="H7" s="3"/>
      <c r="I7" s="3"/>
      <c r="J7" s="3"/>
      <c r="K7" s="3"/>
      <c r="L7" s="3"/>
      <c r="M7" s="3"/>
      <c r="N7" s="3"/>
      <c r="O7" s="3"/>
      <c r="P7" s="3"/>
    </row>
    <row r="8" spans="2:16" ht="15" customHeight="1" x14ac:dyDescent="0.35">
      <c r="B8" s="1"/>
      <c r="C8" s="2"/>
      <c r="D8" s="2"/>
      <c r="E8" s="3"/>
      <c r="F8" s="3"/>
      <c r="G8" s="3"/>
      <c r="H8" s="3"/>
      <c r="I8" s="3"/>
      <c r="J8" s="3"/>
      <c r="K8" s="3"/>
      <c r="L8" s="3"/>
      <c r="M8" s="3"/>
      <c r="N8" s="3"/>
      <c r="O8" s="3"/>
      <c r="P8" s="3"/>
    </row>
    <row r="9" spans="2:16" ht="15" customHeight="1" x14ac:dyDescent="0.35">
      <c r="B9" s="1"/>
      <c r="C9" s="2"/>
      <c r="D9" s="2"/>
      <c r="E9" s="3"/>
      <c r="F9" s="3"/>
      <c r="G9" s="3"/>
      <c r="H9" s="3"/>
      <c r="I9" s="3"/>
      <c r="J9" s="3"/>
      <c r="K9" s="3"/>
      <c r="L9" s="3"/>
      <c r="M9" s="3"/>
      <c r="N9" s="3"/>
      <c r="O9" s="3"/>
      <c r="P9" s="3"/>
    </row>
    <row r="10" spans="2:16" ht="15" customHeight="1" x14ac:dyDescent="0.35">
      <c r="B10" s="1"/>
      <c r="C10" s="2"/>
      <c r="D10" s="2"/>
      <c r="E10" s="3"/>
      <c r="F10" s="3"/>
      <c r="G10" s="3"/>
      <c r="H10" s="3"/>
      <c r="I10" s="3"/>
      <c r="J10" s="3"/>
      <c r="K10" s="3"/>
      <c r="L10" s="3"/>
      <c r="M10" s="3"/>
      <c r="N10" s="3"/>
      <c r="O10" s="3"/>
      <c r="P10" s="3"/>
    </row>
    <row r="11" spans="2:16" ht="15" customHeight="1" x14ac:dyDescent="0.35">
      <c r="B11" s="1"/>
      <c r="C11" s="2"/>
      <c r="D11" s="2"/>
      <c r="E11" s="3"/>
      <c r="F11" s="3"/>
      <c r="G11" s="3"/>
      <c r="H11" s="3"/>
      <c r="I11" s="3"/>
      <c r="J11" s="3"/>
      <c r="K11" s="3"/>
      <c r="L11" s="3"/>
      <c r="M11" s="3"/>
      <c r="N11" s="3"/>
      <c r="O11" s="3"/>
      <c r="P11" s="3"/>
    </row>
    <row r="12" spans="2:16" ht="15" customHeight="1" x14ac:dyDescent="0.35">
      <c r="B12" s="1"/>
      <c r="C12" s="2"/>
      <c r="D12" s="2"/>
      <c r="E12" s="3"/>
      <c r="F12" s="3"/>
      <c r="G12" s="3"/>
      <c r="H12" s="3"/>
      <c r="I12" s="3"/>
      <c r="J12" s="3"/>
      <c r="K12" s="3"/>
      <c r="L12" s="3"/>
      <c r="M12" s="3"/>
      <c r="N12" s="3"/>
      <c r="O12" s="3"/>
      <c r="P12" s="3"/>
    </row>
    <row r="13" spans="2:16" ht="15" customHeight="1" x14ac:dyDescent="0.35">
      <c r="B13" s="1"/>
      <c r="C13" s="2"/>
      <c r="D13" s="2"/>
      <c r="E13" s="3"/>
      <c r="F13" s="3"/>
      <c r="G13" s="3"/>
      <c r="H13" s="3"/>
      <c r="I13" s="3"/>
      <c r="J13" s="3"/>
      <c r="K13" s="3"/>
      <c r="L13" s="3"/>
      <c r="M13" s="3"/>
      <c r="N13" s="3"/>
      <c r="O13" s="3"/>
      <c r="P13" s="3"/>
    </row>
    <row r="14" spans="2:16" ht="15" customHeight="1" x14ac:dyDescent="0.35">
      <c r="B14" s="2"/>
      <c r="C14" s="3"/>
      <c r="D14" s="3"/>
      <c r="E14" s="3"/>
      <c r="F14" s="3"/>
      <c r="G14" s="3"/>
      <c r="H14" s="3"/>
      <c r="I14" s="3"/>
      <c r="J14" s="3"/>
      <c r="K14" s="3"/>
      <c r="L14" s="3"/>
      <c r="M14" s="3"/>
      <c r="N14" s="3"/>
      <c r="O14" s="3"/>
      <c r="P14" s="3"/>
    </row>
    <row r="15" spans="2:16" ht="15" customHeight="1" x14ac:dyDescent="0.35">
      <c r="B15" s="2"/>
      <c r="C15" s="3"/>
      <c r="D15" s="3"/>
      <c r="E15" s="3"/>
      <c r="F15" s="3"/>
      <c r="G15" s="3"/>
      <c r="H15" s="3"/>
      <c r="I15" s="3"/>
      <c r="J15" s="3"/>
      <c r="K15" s="3"/>
      <c r="L15" s="3"/>
      <c r="M15" s="3"/>
      <c r="N15" s="3"/>
      <c r="O15" s="3"/>
      <c r="P15" s="3"/>
    </row>
    <row r="16" spans="2:16" ht="15" customHeight="1" x14ac:dyDescent="0.35">
      <c r="B16" s="2"/>
      <c r="C16" s="3"/>
      <c r="D16" s="3"/>
      <c r="E16" s="3"/>
      <c r="F16" s="3"/>
      <c r="G16" s="3"/>
      <c r="H16" s="3"/>
      <c r="I16" s="3"/>
      <c r="J16" s="3"/>
      <c r="K16" s="3"/>
      <c r="L16" s="3"/>
      <c r="M16" s="3"/>
      <c r="N16" s="3"/>
      <c r="O16" s="3"/>
      <c r="P16" s="3"/>
    </row>
    <row r="17" spans="2:16" ht="79.5" customHeight="1" x14ac:dyDescent="0.35">
      <c r="B17" s="1"/>
      <c r="C17" s="3143" t="s">
        <v>0</v>
      </c>
      <c r="D17" s="3143"/>
      <c r="E17" s="3143"/>
      <c r="F17" s="3143"/>
      <c r="G17" s="3143"/>
      <c r="H17" s="3143"/>
      <c r="I17" s="3143"/>
      <c r="J17" s="3143"/>
      <c r="K17" s="3143"/>
      <c r="L17" s="3143"/>
      <c r="M17" s="3143"/>
      <c r="N17" s="3143"/>
      <c r="O17" s="3143"/>
      <c r="P17" s="3143"/>
    </row>
    <row r="18" spans="2:16" ht="79.5" customHeight="1" x14ac:dyDescent="1.7">
      <c r="B18" s="1"/>
      <c r="C18" s="3144" t="s">
        <v>1</v>
      </c>
      <c r="D18" s="3144"/>
      <c r="E18" s="3144"/>
      <c r="F18" s="3144"/>
      <c r="G18" s="3144"/>
      <c r="H18" s="3144"/>
      <c r="I18" s="3144"/>
      <c r="J18" s="3144"/>
      <c r="K18" s="3144"/>
      <c r="L18" s="3144"/>
      <c r="M18" s="3144"/>
      <c r="N18" s="3144"/>
      <c r="O18" s="3144"/>
      <c r="P18" s="3144"/>
    </row>
    <row r="19" spans="2:16" ht="15" customHeight="1" x14ac:dyDescent="1.35">
      <c r="B19" s="1"/>
      <c r="C19" s="3145"/>
      <c r="D19" s="3145"/>
      <c r="E19" s="3145"/>
      <c r="F19" s="3145"/>
      <c r="G19" s="3145"/>
      <c r="H19" s="3145"/>
      <c r="I19" s="3145"/>
      <c r="J19" s="3145"/>
      <c r="K19" s="3145"/>
      <c r="L19" s="3145"/>
      <c r="M19" s="3145"/>
      <c r="N19" s="3145"/>
      <c r="O19" s="3145"/>
      <c r="P19" s="3145"/>
    </row>
    <row r="20" spans="2:16" ht="36" customHeight="1" x14ac:dyDescent="0.35">
      <c r="B20" s="1"/>
      <c r="C20" s="3146" t="s">
        <v>2</v>
      </c>
      <c r="D20" s="3146"/>
      <c r="E20" s="3146"/>
      <c r="F20" s="3146"/>
      <c r="G20" s="3146"/>
      <c r="H20" s="3146"/>
      <c r="I20" s="3146"/>
      <c r="J20" s="3146"/>
      <c r="K20" s="3146"/>
      <c r="L20" s="3146"/>
      <c r="M20" s="3146"/>
      <c r="N20" s="3146"/>
      <c r="O20" s="3146"/>
      <c r="P20" s="3146"/>
    </row>
    <row r="21" spans="2:16" ht="32.15" customHeight="1" x14ac:dyDescent="0.35">
      <c r="B21" s="1"/>
      <c r="C21" s="3147" t="s">
        <v>3</v>
      </c>
      <c r="D21" s="3147"/>
      <c r="E21" s="3147"/>
      <c r="F21" s="3147"/>
      <c r="G21" s="3147"/>
      <c r="H21" s="3147"/>
      <c r="I21" s="3147"/>
      <c r="J21" s="3147"/>
      <c r="K21" s="3147"/>
      <c r="L21" s="3147"/>
      <c r="M21" s="3147"/>
      <c r="N21" s="3147"/>
      <c r="O21" s="3147"/>
      <c r="P21" s="3147"/>
    </row>
    <row r="22" spans="2:16" ht="15" customHeight="1" x14ac:dyDescent="0.35">
      <c r="B22" s="1"/>
      <c r="C22" s="3"/>
      <c r="D22" s="3"/>
      <c r="E22" s="3"/>
      <c r="F22" s="3"/>
      <c r="G22" s="3"/>
      <c r="H22" s="3"/>
      <c r="I22" s="3"/>
      <c r="J22" s="3"/>
      <c r="K22" s="3"/>
      <c r="L22" s="3"/>
      <c r="M22" s="3"/>
      <c r="N22" s="3"/>
      <c r="O22" s="3"/>
      <c r="P22" s="3"/>
    </row>
    <row r="23" spans="2:16" ht="15" customHeight="1" x14ac:dyDescent="0.35">
      <c r="B23" s="1"/>
      <c r="C23" s="3"/>
      <c r="D23" s="3"/>
      <c r="E23" s="3"/>
      <c r="F23" s="3"/>
      <c r="G23" s="3"/>
      <c r="H23" s="3"/>
      <c r="I23" s="3"/>
      <c r="J23" s="3"/>
      <c r="K23" s="3"/>
      <c r="L23" s="3"/>
      <c r="M23" s="3"/>
      <c r="N23" s="3"/>
      <c r="O23" s="3"/>
      <c r="P23" s="3"/>
    </row>
    <row r="24" spans="2:16" ht="15" customHeight="1" x14ac:dyDescent="0.35">
      <c r="B24" s="1"/>
      <c r="C24" s="3"/>
      <c r="D24" s="3"/>
      <c r="E24" s="3"/>
      <c r="F24" s="3"/>
      <c r="G24" s="3"/>
      <c r="H24" s="3"/>
      <c r="I24" s="3"/>
      <c r="J24" s="3"/>
      <c r="K24" s="3"/>
      <c r="L24" s="3"/>
      <c r="M24" s="3"/>
      <c r="N24" s="3"/>
      <c r="O24" s="3"/>
      <c r="P24" s="3"/>
    </row>
    <row r="25" spans="2:16" ht="15" customHeight="1" x14ac:dyDescent="0.35">
      <c r="B25" s="1"/>
      <c r="C25" s="3"/>
      <c r="D25" s="3"/>
      <c r="E25" s="3"/>
      <c r="F25" s="3"/>
      <c r="G25" s="3"/>
      <c r="H25" s="3"/>
      <c r="I25" s="3"/>
      <c r="J25" s="3"/>
      <c r="K25" s="3"/>
      <c r="L25" s="3"/>
      <c r="M25" s="3"/>
      <c r="N25" s="3"/>
      <c r="O25" s="3"/>
      <c r="P25" s="3"/>
    </row>
    <row r="26" spans="2:16" ht="15" customHeight="1" x14ac:dyDescent="0.35">
      <c r="B26" s="1"/>
      <c r="C26" s="3"/>
      <c r="D26" s="3"/>
      <c r="E26" s="3"/>
      <c r="F26" s="3"/>
      <c r="G26" s="3"/>
      <c r="H26" s="3"/>
      <c r="I26" s="3"/>
      <c r="J26" s="3"/>
      <c r="K26" s="3"/>
      <c r="L26" s="3"/>
      <c r="M26" s="3"/>
      <c r="N26" s="3"/>
      <c r="O26" s="3"/>
      <c r="P26" s="3"/>
    </row>
    <row r="27" spans="2:16" ht="15" customHeight="1" x14ac:dyDescent="0.35">
      <c r="B27" s="1"/>
      <c r="C27" s="3"/>
      <c r="D27" s="3"/>
      <c r="E27" s="3"/>
      <c r="F27" s="3"/>
      <c r="G27" s="3"/>
      <c r="H27" s="3"/>
      <c r="I27" s="3"/>
      <c r="J27" s="3"/>
      <c r="K27" s="3"/>
      <c r="L27" s="3"/>
      <c r="M27" s="3"/>
      <c r="N27" s="3"/>
      <c r="O27" s="3"/>
      <c r="P27" s="3"/>
    </row>
    <row r="28" spans="2:16" ht="15" customHeight="1" x14ac:dyDescent="0.35">
      <c r="B28" s="1"/>
      <c r="C28" s="3"/>
      <c r="D28" s="3"/>
      <c r="E28" s="3"/>
      <c r="F28" s="3"/>
      <c r="G28" s="3"/>
      <c r="H28" s="3"/>
      <c r="I28" s="3"/>
      <c r="J28" s="3"/>
      <c r="K28" s="3"/>
      <c r="L28" s="3"/>
      <c r="M28" s="3"/>
      <c r="N28" s="3"/>
      <c r="O28" s="3"/>
      <c r="P28" s="3"/>
    </row>
    <row r="29" spans="2:16" ht="20.149999999999999" customHeight="1" x14ac:dyDescent="0.35">
      <c r="B29" s="1"/>
      <c r="C29" s="3142"/>
      <c r="D29" s="3142"/>
      <c r="E29" s="3142"/>
      <c r="F29" s="3142"/>
      <c r="G29" s="3142"/>
      <c r="H29" s="3142"/>
      <c r="I29" s="3142"/>
      <c r="J29" s="3142"/>
      <c r="K29" s="3142"/>
      <c r="L29" s="3142"/>
      <c r="M29" s="3142"/>
      <c r="N29" s="3142"/>
      <c r="O29" s="3142"/>
      <c r="P29" s="3142"/>
    </row>
    <row r="30" spans="2:16" ht="20.149999999999999" customHeight="1" x14ac:dyDescent="0.55000000000000004">
      <c r="B30" s="1"/>
      <c r="C30" s="3140" t="s">
        <v>4</v>
      </c>
      <c r="D30" s="3140"/>
      <c r="E30" s="3140"/>
      <c r="F30" s="3140"/>
      <c r="G30" s="3140"/>
      <c r="H30" s="3140"/>
      <c r="I30" s="3140"/>
      <c r="J30" s="3140"/>
      <c r="K30" s="3140"/>
      <c r="L30" s="3140"/>
      <c r="M30" s="3140"/>
      <c r="N30" s="3140"/>
      <c r="O30" s="3140"/>
      <c r="P30" s="3140"/>
    </row>
    <row r="31" spans="2:16" ht="15" customHeight="1" x14ac:dyDescent="0.35">
      <c r="B31" s="1"/>
      <c r="C31" s="3141" t="s">
        <v>5</v>
      </c>
      <c r="D31" s="3141"/>
      <c r="E31" s="3141"/>
      <c r="F31" s="3141"/>
      <c r="G31" s="3141"/>
      <c r="H31" s="3141"/>
      <c r="I31" s="3141"/>
      <c r="J31" s="3141"/>
      <c r="K31" s="3141"/>
      <c r="L31" s="3141"/>
      <c r="M31" s="3141"/>
      <c r="N31" s="3141"/>
      <c r="O31" s="3141"/>
      <c r="P31" s="3141"/>
    </row>
    <row r="32" spans="2:16" ht="15" customHeight="1" x14ac:dyDescent="0.35">
      <c r="B32" s="1"/>
      <c r="C32" s="3141" t="s">
        <v>6</v>
      </c>
      <c r="D32" s="3141"/>
      <c r="E32" s="3141"/>
      <c r="F32" s="3141"/>
      <c r="G32" s="3141"/>
      <c r="H32" s="3141"/>
      <c r="I32" s="3141"/>
      <c r="J32" s="3141"/>
      <c r="K32" s="3141"/>
      <c r="L32" s="3141"/>
      <c r="M32" s="3141"/>
      <c r="N32" s="3141"/>
      <c r="O32" s="3141"/>
      <c r="P32" s="3141"/>
    </row>
    <row r="33" spans="2:16" ht="15" customHeight="1" x14ac:dyDescent="0.35">
      <c r="B33" s="1"/>
      <c r="C33" s="3141" t="s">
        <v>7</v>
      </c>
      <c r="D33" s="3141"/>
      <c r="E33" s="3141"/>
      <c r="F33" s="3141"/>
      <c r="G33" s="3141"/>
      <c r="H33" s="3141"/>
      <c r="I33" s="3141"/>
      <c r="J33" s="3141"/>
      <c r="K33" s="3141"/>
      <c r="L33" s="3141"/>
      <c r="M33" s="3141"/>
      <c r="N33" s="3141"/>
      <c r="O33" s="3141"/>
      <c r="P33" s="3141"/>
    </row>
    <row r="34" spans="2:16" ht="15" customHeight="1" x14ac:dyDescent="0.35">
      <c r="B34" s="1"/>
      <c r="C34" s="3141"/>
      <c r="D34" s="3141"/>
      <c r="E34" s="3141"/>
      <c r="F34" s="3141"/>
      <c r="G34" s="3141"/>
      <c r="H34" s="3141"/>
      <c r="I34" s="3141"/>
      <c r="J34" s="3141"/>
      <c r="K34" s="3141"/>
      <c r="L34" s="3141"/>
      <c r="M34" s="3141"/>
      <c r="N34" s="3141"/>
      <c r="O34" s="3141"/>
      <c r="P34" s="3141"/>
    </row>
  </sheetData>
  <mergeCells count="11">
    <mergeCell ref="C29:P29"/>
    <mergeCell ref="C17:P17"/>
    <mergeCell ref="C18:P18"/>
    <mergeCell ref="C19:P19"/>
    <mergeCell ref="C20:P20"/>
    <mergeCell ref="C21:P21"/>
    <mergeCell ref="C30:P30"/>
    <mergeCell ref="C31:P31"/>
    <mergeCell ref="C32:P32"/>
    <mergeCell ref="C33:P33"/>
    <mergeCell ref="C34:P34"/>
  </mergeCells>
  <pageMargins left="0.5" right="0.5" top="0.5" bottom="0.5" header="0.25" footer="0.25"/>
  <pageSetup scale="77" firstPageNumber="6" orientation="landscape" useFirstPageNumber="1"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8BE75C-1378-41B1-BF4D-E27B8AC32E56}">
  <sheetPr>
    <pageSetUpPr fitToPage="1"/>
  </sheetPr>
  <dimension ref="A1:N60"/>
  <sheetViews>
    <sheetView showGridLines="0" zoomScaleNormal="100" workbookViewId="0"/>
  </sheetViews>
  <sheetFormatPr defaultRowHeight="12.5" x14ac:dyDescent="0.25"/>
  <cols>
    <col min="1" max="1" width="100.54296875" style="22" customWidth="1"/>
    <col min="2" max="2" width="9" style="22" customWidth="1"/>
    <col min="3" max="14" width="8.7265625" style="22" customWidth="1"/>
    <col min="15" max="16384" width="8.7265625" style="22"/>
  </cols>
  <sheetData>
    <row r="1" spans="1:14" ht="20" customHeight="1" x14ac:dyDescent="0.25">
      <c r="A1" s="21" t="s">
        <v>13</v>
      </c>
    </row>
    <row r="2" spans="1:14" ht="24" customHeight="1" x14ac:dyDescent="0.25">
      <c r="A2" s="3205" t="s">
        <v>295</v>
      </c>
      <c r="B2" s="3205" t="s">
        <v>15</v>
      </c>
      <c r="C2" s="3205" t="s">
        <v>15</v>
      </c>
      <c r="D2" s="3205" t="s">
        <v>15</v>
      </c>
      <c r="E2" s="3205" t="s">
        <v>15</v>
      </c>
      <c r="F2" s="3205" t="s">
        <v>15</v>
      </c>
      <c r="G2" s="3205" t="s">
        <v>15</v>
      </c>
      <c r="H2" s="3205" t="s">
        <v>15</v>
      </c>
      <c r="I2" s="3205" t="s">
        <v>15</v>
      </c>
      <c r="J2" s="3205" t="s">
        <v>15</v>
      </c>
      <c r="K2" s="3205" t="s">
        <v>15</v>
      </c>
      <c r="L2" s="3205" t="s">
        <v>15</v>
      </c>
      <c r="M2" s="3205" t="s">
        <v>15</v>
      </c>
      <c r="N2" s="3205" t="s">
        <v>15</v>
      </c>
    </row>
    <row r="3" spans="1:14" ht="13.5" customHeight="1" x14ac:dyDescent="0.25">
      <c r="A3" s="365"/>
      <c r="B3" s="3206" t="s">
        <v>174</v>
      </c>
      <c r="C3" s="3207" t="s">
        <v>15</v>
      </c>
      <c r="D3" s="3208">
        <v>2023</v>
      </c>
      <c r="E3" s="3209" t="s">
        <v>15</v>
      </c>
      <c r="F3" s="3209" t="s">
        <v>15</v>
      </c>
      <c r="G3" s="3210" t="s">
        <v>15</v>
      </c>
      <c r="H3" s="3211">
        <v>2022</v>
      </c>
      <c r="I3" s="3209" t="s">
        <v>15</v>
      </c>
      <c r="J3" s="3209" t="s">
        <v>15</v>
      </c>
      <c r="K3" s="3211" t="s">
        <v>175</v>
      </c>
      <c r="L3" s="3212" t="s">
        <v>15</v>
      </c>
      <c r="M3" s="3209" t="s">
        <v>176</v>
      </c>
      <c r="N3" s="3209" t="s">
        <v>15</v>
      </c>
    </row>
    <row r="4" spans="1:14" ht="13.5" customHeight="1" x14ac:dyDescent="0.25">
      <c r="A4" s="366"/>
      <c r="B4" s="367" t="s">
        <v>178</v>
      </c>
      <c r="C4" s="368" t="s">
        <v>179</v>
      </c>
      <c r="D4" s="369" t="s">
        <v>180</v>
      </c>
      <c r="E4" s="370" t="s">
        <v>181</v>
      </c>
      <c r="F4" s="370" t="s">
        <v>182</v>
      </c>
      <c r="G4" s="371" t="s">
        <v>179</v>
      </c>
      <c r="H4" s="372" t="s">
        <v>180</v>
      </c>
      <c r="I4" s="370" t="s">
        <v>181</v>
      </c>
      <c r="J4" s="370" t="s">
        <v>182</v>
      </c>
      <c r="K4" s="373">
        <v>2024</v>
      </c>
      <c r="L4" s="374">
        <v>2023</v>
      </c>
      <c r="M4" s="375">
        <v>2023</v>
      </c>
      <c r="N4" s="376">
        <v>2022</v>
      </c>
    </row>
    <row r="5" spans="1:14" ht="15" customHeight="1" x14ac:dyDescent="0.25">
      <c r="A5" s="377" t="s">
        <v>296</v>
      </c>
      <c r="B5" s="378"/>
      <c r="C5" s="379"/>
      <c r="D5" s="380"/>
      <c r="E5" s="381"/>
      <c r="F5" s="381"/>
      <c r="G5" s="382"/>
      <c r="H5" s="383"/>
      <c r="I5" s="381"/>
      <c r="J5" s="381"/>
      <c r="K5" s="384"/>
      <c r="L5" s="385"/>
      <c r="M5" s="386"/>
      <c r="N5" s="386"/>
    </row>
    <row r="6" spans="1:14" ht="15" customHeight="1" x14ac:dyDescent="0.25">
      <c r="A6" s="387" t="s">
        <v>297</v>
      </c>
      <c r="B6" s="388">
        <v>2634</v>
      </c>
      <c r="C6" s="389">
        <v>2653</v>
      </c>
      <c r="D6" s="390">
        <v>2563</v>
      </c>
      <c r="E6" s="391">
        <v>2469</v>
      </c>
      <c r="F6" s="392">
        <v>2342</v>
      </c>
      <c r="G6" s="393">
        <v>2387</v>
      </c>
      <c r="H6" s="394">
        <v>2363</v>
      </c>
      <c r="I6" s="395">
        <v>2361</v>
      </c>
      <c r="J6" s="395">
        <v>2144</v>
      </c>
      <c r="K6" s="396">
        <v>5287</v>
      </c>
      <c r="L6" s="397">
        <v>4729</v>
      </c>
      <c r="M6" s="395">
        <v>9761</v>
      </c>
      <c r="N6" s="395">
        <v>9001</v>
      </c>
    </row>
    <row r="7" spans="1:14" ht="15" customHeight="1" x14ac:dyDescent="0.25">
      <c r="A7" s="387" t="s">
        <v>298</v>
      </c>
      <c r="B7" s="388">
        <v>702</v>
      </c>
      <c r="C7" s="389">
        <v>734</v>
      </c>
      <c r="D7" s="390">
        <v>749</v>
      </c>
      <c r="E7" s="391">
        <v>735</v>
      </c>
      <c r="F7" s="392">
        <v>786</v>
      </c>
      <c r="G7" s="393">
        <v>776</v>
      </c>
      <c r="H7" s="394">
        <v>771</v>
      </c>
      <c r="I7" s="395">
        <v>758</v>
      </c>
      <c r="J7" s="395">
        <v>759</v>
      </c>
      <c r="K7" s="396">
        <v>1436</v>
      </c>
      <c r="L7" s="397">
        <v>1562</v>
      </c>
      <c r="M7" s="395">
        <v>3046</v>
      </c>
      <c r="N7" s="395">
        <v>3029</v>
      </c>
    </row>
    <row r="8" spans="1:14" ht="15" customHeight="1" x14ac:dyDescent="0.25">
      <c r="A8" s="398" t="s">
        <v>299</v>
      </c>
      <c r="B8" s="399">
        <v>619</v>
      </c>
      <c r="C8" s="400">
        <v>635</v>
      </c>
      <c r="D8" s="390">
        <v>643</v>
      </c>
      <c r="E8" s="401">
        <v>632</v>
      </c>
      <c r="F8" s="402">
        <v>637</v>
      </c>
      <c r="G8" s="403">
        <v>644</v>
      </c>
      <c r="H8" s="404">
        <v>652</v>
      </c>
      <c r="I8" s="405">
        <v>637</v>
      </c>
      <c r="J8" s="405">
        <v>649</v>
      </c>
      <c r="K8" s="406">
        <v>1254</v>
      </c>
      <c r="L8" s="407">
        <v>1281</v>
      </c>
      <c r="M8" s="395">
        <v>2556</v>
      </c>
      <c r="N8" s="405">
        <v>2577</v>
      </c>
    </row>
    <row r="9" spans="1:14" ht="15" customHeight="1" x14ac:dyDescent="0.25">
      <c r="A9" s="398" t="s">
        <v>300</v>
      </c>
      <c r="B9" s="399">
        <v>-7</v>
      </c>
      <c r="C9" s="400">
        <v>0</v>
      </c>
      <c r="D9" s="390">
        <v>24</v>
      </c>
      <c r="E9" s="401">
        <v>8</v>
      </c>
      <c r="F9" s="402">
        <v>25</v>
      </c>
      <c r="G9" s="403">
        <v>15</v>
      </c>
      <c r="H9" s="404">
        <v>23</v>
      </c>
      <c r="I9" s="405">
        <v>15</v>
      </c>
      <c r="J9" s="405">
        <v>18</v>
      </c>
      <c r="K9" s="406">
        <v>-7</v>
      </c>
      <c r="L9" s="407">
        <v>40</v>
      </c>
      <c r="M9" s="395">
        <v>72</v>
      </c>
      <c r="N9" s="405">
        <v>64</v>
      </c>
    </row>
    <row r="10" spans="1:14" ht="15" customHeight="1" x14ac:dyDescent="0.25">
      <c r="A10" s="398" t="s">
        <v>301</v>
      </c>
      <c r="B10" s="399">
        <v>90</v>
      </c>
      <c r="C10" s="400">
        <v>99</v>
      </c>
      <c r="D10" s="390">
        <v>82</v>
      </c>
      <c r="E10" s="401">
        <v>95</v>
      </c>
      <c r="F10" s="402">
        <v>124</v>
      </c>
      <c r="G10" s="403">
        <v>117</v>
      </c>
      <c r="H10" s="404">
        <v>96</v>
      </c>
      <c r="I10" s="405">
        <v>106</v>
      </c>
      <c r="J10" s="405">
        <v>92</v>
      </c>
      <c r="K10" s="406">
        <v>189</v>
      </c>
      <c r="L10" s="407">
        <v>241</v>
      </c>
      <c r="M10" s="395">
        <v>418</v>
      </c>
      <c r="N10" s="405">
        <v>388</v>
      </c>
    </row>
    <row r="11" spans="1:14" ht="15" customHeight="1" x14ac:dyDescent="0.25">
      <c r="A11" s="408" t="s">
        <v>302</v>
      </c>
      <c r="B11" s="388">
        <v>3336</v>
      </c>
      <c r="C11" s="389">
        <v>3387</v>
      </c>
      <c r="D11" s="390">
        <v>3312</v>
      </c>
      <c r="E11" s="391">
        <v>3204</v>
      </c>
      <c r="F11" s="392">
        <v>3128</v>
      </c>
      <c r="G11" s="393">
        <v>3163</v>
      </c>
      <c r="H11" s="394">
        <v>3134</v>
      </c>
      <c r="I11" s="395">
        <v>3119</v>
      </c>
      <c r="J11" s="395">
        <v>2903</v>
      </c>
      <c r="K11" s="396">
        <v>6723</v>
      </c>
      <c r="L11" s="397">
        <v>6291</v>
      </c>
      <c r="M11" s="395">
        <v>12807</v>
      </c>
      <c r="N11" s="395">
        <v>12030</v>
      </c>
    </row>
    <row r="12" spans="1:14" ht="15" customHeight="1" x14ac:dyDescent="0.25">
      <c r="A12" s="387" t="s">
        <v>303</v>
      </c>
      <c r="B12" s="388">
        <v>428</v>
      </c>
      <c r="C12" s="389">
        <v>378</v>
      </c>
      <c r="D12" s="390">
        <v>700</v>
      </c>
      <c r="E12" s="391">
        <v>307</v>
      </c>
      <c r="F12" s="392">
        <v>218</v>
      </c>
      <c r="G12" s="393">
        <v>218</v>
      </c>
      <c r="H12" s="394">
        <v>163</v>
      </c>
      <c r="I12" s="395">
        <v>93</v>
      </c>
      <c r="J12" s="395">
        <v>-12</v>
      </c>
      <c r="K12" s="396">
        <v>806</v>
      </c>
      <c r="L12" s="397">
        <v>436</v>
      </c>
      <c r="M12" s="395">
        <v>1443</v>
      </c>
      <c r="N12" s="395">
        <v>209</v>
      </c>
    </row>
    <row r="13" spans="1:14" ht="15" customHeight="1" x14ac:dyDescent="0.25">
      <c r="A13" s="387" t="s">
        <v>304</v>
      </c>
      <c r="B13" s="388">
        <v>1518</v>
      </c>
      <c r="C13" s="389">
        <v>1498</v>
      </c>
      <c r="D13" s="390">
        <v>1513</v>
      </c>
      <c r="E13" s="391">
        <v>1448</v>
      </c>
      <c r="F13" s="392">
        <v>1456</v>
      </c>
      <c r="G13" s="393">
        <v>1449</v>
      </c>
      <c r="H13" s="394">
        <v>1397</v>
      </c>
      <c r="I13" s="395">
        <v>1385</v>
      </c>
      <c r="J13" s="395">
        <v>1324</v>
      </c>
      <c r="K13" s="396">
        <v>3016</v>
      </c>
      <c r="L13" s="397">
        <v>2905</v>
      </c>
      <c r="M13" s="395">
        <v>5866</v>
      </c>
      <c r="N13" s="395">
        <v>5388</v>
      </c>
    </row>
    <row r="14" spans="1:14" ht="15" customHeight="1" x14ac:dyDescent="0.25">
      <c r="A14" s="408" t="s">
        <v>279</v>
      </c>
      <c r="B14" s="388">
        <v>1390</v>
      </c>
      <c r="C14" s="389">
        <v>1511</v>
      </c>
      <c r="D14" s="390">
        <v>1099</v>
      </c>
      <c r="E14" s="391">
        <v>1449</v>
      </c>
      <c r="F14" s="392">
        <v>1454</v>
      </c>
      <c r="G14" s="393">
        <v>1496</v>
      </c>
      <c r="H14" s="394">
        <v>1574</v>
      </c>
      <c r="I14" s="395">
        <v>1641</v>
      </c>
      <c r="J14" s="395">
        <v>1591</v>
      </c>
      <c r="K14" s="396">
        <v>2901</v>
      </c>
      <c r="L14" s="397">
        <v>2950</v>
      </c>
      <c r="M14" s="395">
        <v>5498</v>
      </c>
      <c r="N14" s="395">
        <v>6433</v>
      </c>
    </row>
    <row r="15" spans="1:14" ht="15" customHeight="1" x14ac:dyDescent="0.25">
      <c r="A15" s="387" t="s">
        <v>305</v>
      </c>
      <c r="B15" s="388">
        <v>382</v>
      </c>
      <c r="C15" s="389">
        <v>416</v>
      </c>
      <c r="D15" s="390">
        <v>306</v>
      </c>
      <c r="E15" s="391">
        <v>399</v>
      </c>
      <c r="F15" s="392">
        <v>399</v>
      </c>
      <c r="G15" s="393">
        <v>410</v>
      </c>
      <c r="H15" s="394">
        <v>404</v>
      </c>
      <c r="I15" s="395">
        <v>428</v>
      </c>
      <c r="J15" s="395">
        <v>412</v>
      </c>
      <c r="K15" s="396">
        <v>798</v>
      </c>
      <c r="L15" s="397">
        <v>809</v>
      </c>
      <c r="M15" s="395">
        <v>1514</v>
      </c>
      <c r="N15" s="395">
        <v>1670</v>
      </c>
    </row>
    <row r="16" spans="1:14" ht="15" customHeight="1" x14ac:dyDescent="0.25">
      <c r="A16" s="408" t="s">
        <v>306</v>
      </c>
      <c r="B16" s="388">
        <v>1008</v>
      </c>
      <c r="C16" s="389">
        <v>1095</v>
      </c>
      <c r="D16" s="390">
        <v>793</v>
      </c>
      <c r="E16" s="391">
        <v>1050</v>
      </c>
      <c r="F16" s="392">
        <v>1055</v>
      </c>
      <c r="G16" s="393">
        <v>1086</v>
      </c>
      <c r="H16" s="394">
        <v>1170</v>
      </c>
      <c r="I16" s="395">
        <v>1213</v>
      </c>
      <c r="J16" s="395">
        <v>1179</v>
      </c>
      <c r="K16" s="396">
        <v>2103</v>
      </c>
      <c r="L16" s="397">
        <v>2141</v>
      </c>
      <c r="M16" s="395">
        <v>3984</v>
      </c>
      <c r="N16" s="395">
        <v>4763</v>
      </c>
    </row>
    <row r="17" spans="1:14" ht="15" customHeight="1" x14ac:dyDescent="0.25">
      <c r="A17" s="387" t="s">
        <v>307</v>
      </c>
      <c r="B17" s="388">
        <v>0</v>
      </c>
      <c r="C17" s="389">
        <v>1</v>
      </c>
      <c r="D17" s="409">
        <v>0</v>
      </c>
      <c r="E17" s="410">
        <v>1</v>
      </c>
      <c r="F17" s="410">
        <v>1</v>
      </c>
      <c r="G17" s="411">
        <v>1</v>
      </c>
      <c r="H17" s="394">
        <v>4</v>
      </c>
      <c r="I17" s="395">
        <v>4</v>
      </c>
      <c r="J17" s="395">
        <v>4</v>
      </c>
      <c r="K17" s="396">
        <v>1</v>
      </c>
      <c r="L17" s="397">
        <v>2</v>
      </c>
      <c r="M17" s="395">
        <v>3</v>
      </c>
      <c r="N17" s="395">
        <v>16</v>
      </c>
    </row>
    <row r="18" spans="1:14" ht="15" customHeight="1" x14ac:dyDescent="0.25">
      <c r="A18" s="408" t="s">
        <v>283</v>
      </c>
      <c r="B18" s="388">
        <v>1008</v>
      </c>
      <c r="C18" s="389">
        <v>1096</v>
      </c>
      <c r="D18" s="412">
        <v>793</v>
      </c>
      <c r="E18" s="413">
        <v>1051</v>
      </c>
      <c r="F18" s="414">
        <v>1056</v>
      </c>
      <c r="G18" s="415">
        <v>1087</v>
      </c>
      <c r="H18" s="394">
        <v>1174</v>
      </c>
      <c r="I18" s="395">
        <v>1217</v>
      </c>
      <c r="J18" s="395">
        <v>1183</v>
      </c>
      <c r="K18" s="396">
        <v>2104</v>
      </c>
      <c r="L18" s="397">
        <v>2143</v>
      </c>
      <c r="M18" s="395">
        <v>3987</v>
      </c>
      <c r="N18" s="395">
        <v>4779</v>
      </c>
    </row>
    <row r="19" spans="1:14" ht="15" customHeight="1" x14ac:dyDescent="0.25">
      <c r="A19" s="408"/>
      <c r="B19" s="416"/>
      <c r="C19" s="417"/>
      <c r="D19" s="418"/>
      <c r="E19" s="419"/>
      <c r="F19" s="419"/>
      <c r="G19" s="420"/>
      <c r="H19" s="421"/>
      <c r="I19" s="422"/>
      <c r="J19" s="422"/>
      <c r="K19" s="423"/>
      <c r="L19" s="424"/>
      <c r="M19" s="422"/>
      <c r="N19" s="422"/>
    </row>
    <row r="20" spans="1:14" ht="15" customHeight="1" x14ac:dyDescent="0.25">
      <c r="A20" s="408" t="s">
        <v>308</v>
      </c>
      <c r="B20" s="388">
        <v>1008</v>
      </c>
      <c r="C20" s="389">
        <v>1095</v>
      </c>
      <c r="D20" s="425">
        <v>793</v>
      </c>
      <c r="E20" s="426">
        <v>1050</v>
      </c>
      <c r="F20" s="427">
        <v>1055</v>
      </c>
      <c r="G20" s="428">
        <v>1086</v>
      </c>
      <c r="H20" s="394">
        <v>1170</v>
      </c>
      <c r="I20" s="395">
        <v>1213</v>
      </c>
      <c r="J20" s="395">
        <v>1179</v>
      </c>
      <c r="K20" s="396">
        <v>2103</v>
      </c>
      <c r="L20" s="397">
        <v>2141</v>
      </c>
      <c r="M20" s="395">
        <v>3984</v>
      </c>
      <c r="N20" s="395">
        <v>4763</v>
      </c>
    </row>
    <row r="21" spans="1:14" ht="15" customHeight="1" x14ac:dyDescent="0.25">
      <c r="A21" s="408"/>
      <c r="B21" s="416"/>
      <c r="C21" s="417"/>
      <c r="D21" s="418"/>
      <c r="E21" s="419"/>
      <c r="F21" s="419"/>
      <c r="G21" s="420"/>
      <c r="H21" s="421"/>
      <c r="I21" s="422"/>
      <c r="J21" s="422"/>
      <c r="K21" s="423"/>
      <c r="L21" s="424"/>
      <c r="M21" s="422"/>
      <c r="N21" s="422"/>
    </row>
    <row r="22" spans="1:14" ht="15" customHeight="1" x14ac:dyDescent="0.25">
      <c r="A22" s="408" t="s">
        <v>309</v>
      </c>
      <c r="B22" s="388">
        <v>1008</v>
      </c>
      <c r="C22" s="389">
        <v>1096</v>
      </c>
      <c r="D22" s="429">
        <v>793</v>
      </c>
      <c r="E22" s="430">
        <v>1051</v>
      </c>
      <c r="F22" s="431">
        <v>1056</v>
      </c>
      <c r="G22" s="432">
        <v>1087</v>
      </c>
      <c r="H22" s="394">
        <v>1174</v>
      </c>
      <c r="I22" s="395">
        <v>1217</v>
      </c>
      <c r="J22" s="395">
        <v>1183</v>
      </c>
      <c r="K22" s="396">
        <v>2104</v>
      </c>
      <c r="L22" s="397">
        <v>2143</v>
      </c>
      <c r="M22" s="395">
        <v>3987</v>
      </c>
      <c r="N22" s="395">
        <v>4779</v>
      </c>
    </row>
    <row r="23" spans="1:14" ht="15" customHeight="1" x14ac:dyDescent="0.25">
      <c r="A23" s="433"/>
      <c r="B23" s="434"/>
      <c r="C23" s="435"/>
      <c r="D23" s="436"/>
      <c r="E23" s="437"/>
      <c r="F23" s="437"/>
      <c r="G23" s="438"/>
      <c r="H23" s="439"/>
      <c r="I23" s="440"/>
      <c r="J23" s="440"/>
      <c r="K23" s="441"/>
      <c r="L23" s="442"/>
      <c r="M23" s="440"/>
      <c r="N23" s="440"/>
    </row>
    <row r="24" spans="1:14" ht="15" customHeight="1" x14ac:dyDescent="0.25">
      <c r="A24" s="443" t="s">
        <v>310</v>
      </c>
      <c r="B24" s="444"/>
      <c r="C24" s="368"/>
      <c r="D24" s="369"/>
      <c r="E24" s="370"/>
      <c r="F24" s="370"/>
      <c r="G24" s="371"/>
      <c r="H24" s="445"/>
      <c r="I24" s="446"/>
      <c r="J24" s="446"/>
      <c r="K24" s="447"/>
      <c r="L24" s="448"/>
      <c r="M24" s="446"/>
      <c r="N24" s="446"/>
    </row>
    <row r="25" spans="1:14" ht="15" customHeight="1" x14ac:dyDescent="0.25">
      <c r="A25" s="449" t="s">
        <v>311</v>
      </c>
      <c r="B25" s="450">
        <v>2.56</v>
      </c>
      <c r="C25" s="451">
        <v>2.56</v>
      </c>
      <c r="D25" s="452">
        <v>2.4700000000000002</v>
      </c>
      <c r="E25" s="453">
        <v>2.36</v>
      </c>
      <c r="F25" s="453">
        <v>2.2999999999999998</v>
      </c>
      <c r="G25" s="454">
        <v>2.2599999999999998</v>
      </c>
      <c r="H25" s="455">
        <v>2.2599999999999998</v>
      </c>
      <c r="I25" s="456">
        <v>2.29</v>
      </c>
      <c r="J25" s="456">
        <v>2.2200000000000002</v>
      </c>
      <c r="K25" s="457">
        <v>2.56</v>
      </c>
      <c r="L25" s="458">
        <v>2.2799999999999998</v>
      </c>
      <c r="M25" s="456">
        <v>2.34</v>
      </c>
      <c r="N25" s="456">
        <v>2.2400000000000002</v>
      </c>
    </row>
    <row r="26" spans="1:14" ht="15" customHeight="1" x14ac:dyDescent="0.25">
      <c r="A26" s="387" t="s">
        <v>312</v>
      </c>
      <c r="B26" s="459">
        <v>0.33</v>
      </c>
      <c r="C26" s="460">
        <v>0.28999999999999998</v>
      </c>
      <c r="D26" s="461">
        <v>0.22</v>
      </c>
      <c r="E26" s="462">
        <v>0.2</v>
      </c>
      <c r="F26" s="462">
        <v>0.18</v>
      </c>
      <c r="G26" s="463">
        <v>0.16</v>
      </c>
      <c r="H26" s="464">
        <v>0.14000000000000001</v>
      </c>
      <c r="I26" s="465">
        <v>0.12</v>
      </c>
      <c r="J26" s="465">
        <v>0.14000000000000001</v>
      </c>
      <c r="K26" s="466">
        <v>0.31</v>
      </c>
      <c r="L26" s="467">
        <v>0.17</v>
      </c>
      <c r="M26" s="465">
        <v>0.19</v>
      </c>
      <c r="N26" s="465">
        <v>0.13</v>
      </c>
    </row>
    <row r="27" spans="1:14" ht="15" customHeight="1" x14ac:dyDescent="0.25">
      <c r="A27" s="408" t="s">
        <v>313</v>
      </c>
      <c r="B27" s="468"/>
      <c r="C27" s="469"/>
      <c r="D27" s="470"/>
      <c r="E27" s="471"/>
      <c r="F27" s="471"/>
      <c r="G27" s="472"/>
      <c r="H27" s="473"/>
      <c r="I27" s="474"/>
      <c r="J27" s="474"/>
      <c r="K27" s="466"/>
      <c r="L27" s="475"/>
      <c r="M27" s="474"/>
      <c r="N27" s="474"/>
    </row>
    <row r="28" spans="1:14" ht="15" customHeight="1" x14ac:dyDescent="0.25">
      <c r="A28" s="398" t="s">
        <v>314</v>
      </c>
      <c r="B28" s="476">
        <v>20</v>
      </c>
      <c r="C28" s="477">
        <v>21.7</v>
      </c>
      <c r="D28" s="478">
        <v>16.7</v>
      </c>
      <c r="E28" s="479">
        <v>22.3</v>
      </c>
      <c r="F28" s="480">
        <v>22.7</v>
      </c>
      <c r="G28" s="481">
        <v>23</v>
      </c>
      <c r="H28" s="482">
        <v>24.7</v>
      </c>
      <c r="I28" s="483">
        <v>26.1</v>
      </c>
      <c r="J28" s="483">
        <v>27.1</v>
      </c>
      <c r="K28" s="484">
        <v>20.9</v>
      </c>
      <c r="L28" s="485">
        <v>22.8</v>
      </c>
      <c r="M28" s="483">
        <v>21.1</v>
      </c>
      <c r="N28" s="483">
        <v>26.3</v>
      </c>
    </row>
    <row r="29" spans="1:14" ht="15" customHeight="1" x14ac:dyDescent="0.25">
      <c r="A29" s="398" t="s">
        <v>315</v>
      </c>
      <c r="B29" s="459">
        <v>0.4</v>
      </c>
      <c r="C29" s="460">
        <v>0.34</v>
      </c>
      <c r="D29" s="461">
        <v>0.63</v>
      </c>
      <c r="E29" s="462">
        <v>0.27</v>
      </c>
      <c r="F29" s="462">
        <v>0.2</v>
      </c>
      <c r="G29" s="463">
        <v>0.19</v>
      </c>
      <c r="H29" s="464">
        <v>0.15</v>
      </c>
      <c r="I29" s="465">
        <v>0.09</v>
      </c>
      <c r="J29" s="465">
        <v>-0.01</v>
      </c>
      <c r="K29" s="466">
        <v>0.37</v>
      </c>
      <c r="L29" s="475">
        <v>0.2</v>
      </c>
      <c r="M29" s="465">
        <v>0.32</v>
      </c>
      <c r="N29" s="465">
        <v>0.05</v>
      </c>
    </row>
    <row r="30" spans="1:14" ht="15" customHeight="1" x14ac:dyDescent="0.25">
      <c r="A30" s="398" t="s">
        <v>316</v>
      </c>
      <c r="B30" s="459">
        <v>0.37</v>
      </c>
      <c r="C30" s="460">
        <v>0.33</v>
      </c>
      <c r="D30" s="486">
        <v>0.26</v>
      </c>
      <c r="E30" s="465">
        <v>0.23</v>
      </c>
      <c r="F30" s="465">
        <v>0.21</v>
      </c>
      <c r="G30" s="487">
        <v>0.17</v>
      </c>
      <c r="H30" s="464">
        <v>0.14000000000000001</v>
      </c>
      <c r="I30" s="465">
        <v>0.13</v>
      </c>
      <c r="J30" s="465">
        <v>0.13</v>
      </c>
      <c r="K30" s="466">
        <v>0.35</v>
      </c>
      <c r="L30" s="475">
        <v>0.19</v>
      </c>
      <c r="M30" s="465">
        <v>0.21</v>
      </c>
      <c r="N30" s="465">
        <v>0.13</v>
      </c>
    </row>
    <row r="31" spans="1:14" ht="15" customHeight="1" x14ac:dyDescent="0.25">
      <c r="A31" s="398" t="s">
        <v>317</v>
      </c>
      <c r="B31" s="476">
        <v>45.5</v>
      </c>
      <c r="C31" s="477">
        <v>44.2</v>
      </c>
      <c r="D31" s="488">
        <v>45.7</v>
      </c>
      <c r="E31" s="489">
        <v>45.2</v>
      </c>
      <c r="F31" s="490">
        <v>46.5</v>
      </c>
      <c r="G31" s="491">
        <v>45.8</v>
      </c>
      <c r="H31" s="482">
        <v>44.6</v>
      </c>
      <c r="I31" s="483">
        <v>44.4</v>
      </c>
      <c r="J31" s="483">
        <v>45.6</v>
      </c>
      <c r="K31" s="484">
        <v>44.8</v>
      </c>
      <c r="L31" s="485">
        <v>46.2</v>
      </c>
      <c r="M31" s="483">
        <v>45.8</v>
      </c>
      <c r="N31" s="483">
        <v>44.8</v>
      </c>
    </row>
    <row r="32" spans="1:14" ht="15" customHeight="1" x14ac:dyDescent="0.25">
      <c r="A32" s="492" t="s">
        <v>318</v>
      </c>
      <c r="B32" s="493"/>
      <c r="C32" s="494"/>
      <c r="D32" s="495"/>
      <c r="E32" s="496"/>
      <c r="F32" s="496"/>
      <c r="G32" s="497"/>
      <c r="H32" s="498"/>
      <c r="I32" s="499"/>
      <c r="J32" s="499"/>
      <c r="K32" s="500"/>
      <c r="L32" s="501"/>
      <c r="M32" s="499"/>
      <c r="N32" s="499"/>
    </row>
    <row r="33" spans="1:14" ht="15" customHeight="1" x14ac:dyDescent="0.25">
      <c r="A33" s="398" t="s">
        <v>319</v>
      </c>
      <c r="B33" s="476">
        <v>20</v>
      </c>
      <c r="C33" s="477">
        <v>21.8</v>
      </c>
      <c r="D33" s="502">
        <v>16.7</v>
      </c>
      <c r="E33" s="503">
        <v>22.3</v>
      </c>
      <c r="F33" s="504">
        <v>22.7</v>
      </c>
      <c r="G33" s="505">
        <v>23</v>
      </c>
      <c r="H33" s="482">
        <v>24.8</v>
      </c>
      <c r="I33" s="483">
        <v>26.2</v>
      </c>
      <c r="J33" s="483">
        <v>27.2</v>
      </c>
      <c r="K33" s="484">
        <v>20.9</v>
      </c>
      <c r="L33" s="485">
        <v>22.8</v>
      </c>
      <c r="M33" s="483">
        <v>21.1</v>
      </c>
      <c r="N33" s="483">
        <v>26.4</v>
      </c>
    </row>
    <row r="34" spans="1:14" ht="15" customHeight="1" x14ac:dyDescent="0.25">
      <c r="A34" s="506" t="s">
        <v>320</v>
      </c>
      <c r="B34" s="507">
        <v>45.5</v>
      </c>
      <c r="C34" s="508">
        <v>44.2</v>
      </c>
      <c r="D34" s="509">
        <v>45.6</v>
      </c>
      <c r="E34" s="510">
        <v>45.2</v>
      </c>
      <c r="F34" s="511">
        <v>46.5</v>
      </c>
      <c r="G34" s="512">
        <v>45.8</v>
      </c>
      <c r="H34" s="513">
        <v>44.4</v>
      </c>
      <c r="I34" s="514">
        <v>44.2</v>
      </c>
      <c r="J34" s="514">
        <v>45.4</v>
      </c>
      <c r="K34" s="515">
        <v>44.8</v>
      </c>
      <c r="L34" s="516">
        <v>46.1</v>
      </c>
      <c r="M34" s="514">
        <v>45.8</v>
      </c>
      <c r="N34" s="514">
        <v>44.6</v>
      </c>
    </row>
    <row r="35" spans="1:14" ht="15" customHeight="1" x14ac:dyDescent="0.25">
      <c r="A35" s="443" t="s">
        <v>321</v>
      </c>
      <c r="B35" s="444"/>
      <c r="C35" s="368"/>
      <c r="D35" s="369"/>
      <c r="E35" s="370"/>
      <c r="F35" s="370"/>
      <c r="G35" s="371"/>
      <c r="H35" s="445"/>
      <c r="I35" s="446"/>
      <c r="J35" s="446"/>
      <c r="K35" s="447"/>
      <c r="L35" s="448"/>
      <c r="M35" s="446"/>
      <c r="N35" s="446"/>
    </row>
    <row r="36" spans="1:14" ht="15" customHeight="1" x14ac:dyDescent="0.25">
      <c r="A36" s="517" t="s">
        <v>322</v>
      </c>
      <c r="B36" s="518">
        <v>267.59999999999997</v>
      </c>
      <c r="C36" s="519">
        <v>268.5</v>
      </c>
      <c r="D36" s="520">
        <v>271.39999999999998</v>
      </c>
      <c r="E36" s="521">
        <v>277</v>
      </c>
      <c r="F36" s="522">
        <v>281.10000000000002</v>
      </c>
      <c r="G36" s="523">
        <v>282.89999999999998</v>
      </c>
      <c r="H36" s="524">
        <v>282.3</v>
      </c>
      <c r="I36" s="525">
        <v>278.39999999999998</v>
      </c>
      <c r="J36" s="525">
        <v>271.8</v>
      </c>
      <c r="K36" s="526">
        <v>268.10000000000002</v>
      </c>
      <c r="L36" s="527">
        <v>282</v>
      </c>
      <c r="M36" s="528">
        <v>278.10000000000002</v>
      </c>
      <c r="N36" s="528">
        <v>274.3</v>
      </c>
    </row>
    <row r="37" spans="1:14" ht="15" customHeight="1" x14ac:dyDescent="0.25">
      <c r="A37" s="529" t="s">
        <v>323</v>
      </c>
      <c r="B37" s="530">
        <v>73.8</v>
      </c>
      <c r="C37" s="531">
        <v>73.7</v>
      </c>
      <c r="D37" s="532">
        <v>73.900000000000006</v>
      </c>
      <c r="E37" s="533">
        <v>73.599999999999994</v>
      </c>
      <c r="F37" s="534">
        <v>72.7</v>
      </c>
      <c r="G37" s="535">
        <v>72.3</v>
      </c>
      <c r="H37" s="536">
        <v>71.599999999999994</v>
      </c>
      <c r="I37" s="537">
        <v>70.5</v>
      </c>
      <c r="J37" s="537">
        <v>68.8</v>
      </c>
      <c r="K37" s="538">
        <v>73.8</v>
      </c>
      <c r="L37" s="539">
        <v>72.5</v>
      </c>
      <c r="M37" s="537">
        <v>73.099999999999994</v>
      </c>
      <c r="N37" s="537">
        <v>69.900000000000006</v>
      </c>
    </row>
    <row r="38" spans="1:14" ht="15" customHeight="1" x14ac:dyDescent="0.25">
      <c r="A38" s="529" t="s">
        <v>324</v>
      </c>
      <c r="B38" s="530">
        <v>8.9</v>
      </c>
      <c r="C38" s="531">
        <v>8.8000000000000007</v>
      </c>
      <c r="D38" s="532">
        <v>8.4</v>
      </c>
      <c r="E38" s="533">
        <v>8</v>
      </c>
      <c r="F38" s="534">
        <v>7.6</v>
      </c>
      <c r="G38" s="535">
        <v>7.4</v>
      </c>
      <c r="H38" s="536">
        <v>7.1</v>
      </c>
      <c r="I38" s="537">
        <v>6.9</v>
      </c>
      <c r="J38" s="537">
        <v>6.5</v>
      </c>
      <c r="K38" s="538">
        <v>8.8000000000000007</v>
      </c>
      <c r="L38" s="539">
        <v>7.5</v>
      </c>
      <c r="M38" s="537">
        <v>7.9</v>
      </c>
      <c r="N38" s="537">
        <v>6.8</v>
      </c>
    </row>
    <row r="39" spans="1:14" ht="15" customHeight="1" x14ac:dyDescent="0.25">
      <c r="A39" s="529" t="s">
        <v>325</v>
      </c>
      <c r="B39" s="530">
        <v>92.1</v>
      </c>
      <c r="C39" s="531">
        <v>91.3</v>
      </c>
      <c r="D39" s="532">
        <v>90.1</v>
      </c>
      <c r="E39" s="533">
        <v>87.9</v>
      </c>
      <c r="F39" s="534">
        <v>85.6</v>
      </c>
      <c r="G39" s="535">
        <v>83.7</v>
      </c>
      <c r="H39" s="536">
        <v>81</v>
      </c>
      <c r="I39" s="537">
        <v>77.8</v>
      </c>
      <c r="J39" s="537">
        <v>72.7</v>
      </c>
      <c r="K39" s="538">
        <v>91.7</v>
      </c>
      <c r="L39" s="539">
        <v>84.600000000000009</v>
      </c>
      <c r="M39" s="537">
        <v>86.8</v>
      </c>
      <c r="N39" s="537">
        <v>75</v>
      </c>
    </row>
    <row r="40" spans="1:14" ht="15" customHeight="1" x14ac:dyDescent="0.25">
      <c r="A40" s="540" t="s">
        <v>326</v>
      </c>
      <c r="B40" s="530">
        <v>442.4</v>
      </c>
      <c r="C40" s="531">
        <v>442.3</v>
      </c>
      <c r="D40" s="532">
        <v>443.8</v>
      </c>
      <c r="E40" s="533">
        <v>446.5</v>
      </c>
      <c r="F40" s="534">
        <v>447</v>
      </c>
      <c r="G40" s="535">
        <v>446.3</v>
      </c>
      <c r="H40" s="541">
        <v>442</v>
      </c>
      <c r="I40" s="542">
        <v>433.6</v>
      </c>
      <c r="J40" s="542">
        <v>419.8</v>
      </c>
      <c r="K40" s="484">
        <v>442.4</v>
      </c>
      <c r="L40" s="543">
        <v>446.6</v>
      </c>
      <c r="M40" s="544">
        <v>445.9</v>
      </c>
      <c r="N40" s="537">
        <v>426</v>
      </c>
    </row>
    <row r="41" spans="1:14" ht="15" customHeight="1" x14ac:dyDescent="0.25">
      <c r="A41" s="540" t="s">
        <v>327</v>
      </c>
      <c r="B41" s="530">
        <v>2.5</v>
      </c>
      <c r="C41" s="531">
        <v>2.6</v>
      </c>
      <c r="D41" s="532">
        <v>3.6</v>
      </c>
      <c r="E41" s="533">
        <v>3.7</v>
      </c>
      <c r="F41" s="534">
        <v>3.6</v>
      </c>
      <c r="G41" s="535">
        <v>3.7</v>
      </c>
      <c r="H41" s="541">
        <v>3.7</v>
      </c>
      <c r="I41" s="542">
        <v>3.7</v>
      </c>
      <c r="J41" s="542">
        <v>3.4</v>
      </c>
      <c r="K41" s="484">
        <v>2.5</v>
      </c>
      <c r="L41" s="543">
        <v>3.6999999999999886</v>
      </c>
      <c r="M41" s="544">
        <v>3.7</v>
      </c>
      <c r="N41" s="537">
        <v>3.5</v>
      </c>
    </row>
    <row r="42" spans="1:14" ht="15" customHeight="1" x14ac:dyDescent="0.25">
      <c r="A42" s="545" t="s">
        <v>328</v>
      </c>
      <c r="B42" s="530">
        <v>444.9</v>
      </c>
      <c r="C42" s="531">
        <v>444.9</v>
      </c>
      <c r="D42" s="532">
        <v>447.4</v>
      </c>
      <c r="E42" s="533">
        <v>450.2</v>
      </c>
      <c r="F42" s="534">
        <v>450.6</v>
      </c>
      <c r="G42" s="535">
        <v>450</v>
      </c>
      <c r="H42" s="541">
        <v>445.7</v>
      </c>
      <c r="I42" s="542">
        <v>437.3</v>
      </c>
      <c r="J42" s="542">
        <v>423.2</v>
      </c>
      <c r="K42" s="484">
        <v>444.9</v>
      </c>
      <c r="L42" s="543">
        <v>450.3</v>
      </c>
      <c r="M42" s="544">
        <v>449.6</v>
      </c>
      <c r="N42" s="537">
        <v>429.5</v>
      </c>
    </row>
    <row r="43" spans="1:14" ht="15" customHeight="1" x14ac:dyDescent="0.25">
      <c r="A43" s="540" t="s">
        <v>329</v>
      </c>
      <c r="B43" s="530">
        <v>231.4</v>
      </c>
      <c r="C43" s="531">
        <v>229.3</v>
      </c>
      <c r="D43" s="532">
        <v>225.5</v>
      </c>
      <c r="E43" s="533">
        <v>222.5</v>
      </c>
      <c r="F43" s="534">
        <v>219.2</v>
      </c>
      <c r="G43" s="535">
        <v>211.6</v>
      </c>
      <c r="H43" s="541">
        <v>203.7</v>
      </c>
      <c r="I43" s="542">
        <v>196.2</v>
      </c>
      <c r="J43" s="542">
        <v>190</v>
      </c>
      <c r="K43" s="484">
        <v>230.4</v>
      </c>
      <c r="L43" s="543">
        <v>215.3</v>
      </c>
      <c r="M43" s="544">
        <v>219.7</v>
      </c>
      <c r="N43" s="537">
        <v>194.3</v>
      </c>
    </row>
    <row r="44" spans="1:14" ht="15" customHeight="1" x14ac:dyDescent="0.25">
      <c r="A44" s="540" t="s">
        <v>330</v>
      </c>
      <c r="B44" s="530">
        <v>130.5</v>
      </c>
      <c r="C44" s="531">
        <v>129</v>
      </c>
      <c r="D44" s="532">
        <v>127.1</v>
      </c>
      <c r="E44" s="533">
        <v>121.6</v>
      </c>
      <c r="F44" s="534">
        <v>117.5</v>
      </c>
      <c r="G44" s="535">
        <v>116.3</v>
      </c>
      <c r="H44" s="541">
        <v>116.1</v>
      </c>
      <c r="I44" s="542">
        <v>114.9</v>
      </c>
      <c r="J44" s="542">
        <v>112.3</v>
      </c>
      <c r="K44" s="484">
        <v>129.69999999999999</v>
      </c>
      <c r="L44" s="543">
        <v>116.9</v>
      </c>
      <c r="M44" s="544">
        <v>120.60000000000001</v>
      </c>
      <c r="N44" s="537">
        <v>113.7</v>
      </c>
    </row>
    <row r="45" spans="1:14" ht="15" customHeight="1" x14ac:dyDescent="0.25">
      <c r="A45" s="545" t="s">
        <v>331</v>
      </c>
      <c r="B45" s="530">
        <v>361.9</v>
      </c>
      <c r="C45" s="531">
        <v>358.3</v>
      </c>
      <c r="D45" s="532">
        <v>352.6</v>
      </c>
      <c r="E45" s="533">
        <v>344.1</v>
      </c>
      <c r="F45" s="534">
        <v>336.7</v>
      </c>
      <c r="G45" s="535">
        <v>327.9</v>
      </c>
      <c r="H45" s="541">
        <v>319.8</v>
      </c>
      <c r="I45" s="542">
        <v>311.10000000000002</v>
      </c>
      <c r="J45" s="542">
        <v>302.3</v>
      </c>
      <c r="K45" s="484">
        <v>360.1</v>
      </c>
      <c r="L45" s="543">
        <v>332.2</v>
      </c>
      <c r="M45" s="544">
        <v>340.3</v>
      </c>
      <c r="N45" s="537">
        <v>308</v>
      </c>
    </row>
    <row r="46" spans="1:14" ht="15" customHeight="1" x14ac:dyDescent="0.25">
      <c r="A46" s="540" t="s">
        <v>332</v>
      </c>
      <c r="B46" s="530">
        <v>27.2</v>
      </c>
      <c r="C46" s="531">
        <v>34.199999999999989</v>
      </c>
      <c r="D46" s="532">
        <v>33.599999999999966</v>
      </c>
      <c r="E46" s="533">
        <v>32.099999999999966</v>
      </c>
      <c r="F46" s="534">
        <v>30.300000000000011</v>
      </c>
      <c r="G46" s="535">
        <v>28.900000000000034</v>
      </c>
      <c r="H46" s="541">
        <v>27.3</v>
      </c>
      <c r="I46" s="542">
        <v>25.5</v>
      </c>
      <c r="J46" s="542">
        <v>23.3</v>
      </c>
      <c r="K46" s="484">
        <v>30.7</v>
      </c>
      <c r="L46" s="543">
        <v>29.6</v>
      </c>
      <c r="M46" s="544">
        <v>31.300000000000011</v>
      </c>
      <c r="N46" s="537">
        <v>24.5</v>
      </c>
    </row>
    <row r="47" spans="1:14" ht="15" customHeight="1" x14ac:dyDescent="0.25">
      <c r="A47" s="546" t="s">
        <v>333</v>
      </c>
      <c r="B47" s="547">
        <v>389.1</v>
      </c>
      <c r="C47" s="548">
        <v>392.5</v>
      </c>
      <c r="D47" s="549">
        <v>386.2</v>
      </c>
      <c r="E47" s="550">
        <v>376.2</v>
      </c>
      <c r="F47" s="551">
        <v>367</v>
      </c>
      <c r="G47" s="552">
        <v>356.8</v>
      </c>
      <c r="H47" s="553">
        <v>347.1</v>
      </c>
      <c r="I47" s="554">
        <v>336.6</v>
      </c>
      <c r="J47" s="554">
        <v>325.60000000000002</v>
      </c>
      <c r="K47" s="555">
        <v>390.79999999999995</v>
      </c>
      <c r="L47" s="556">
        <v>361.8</v>
      </c>
      <c r="M47" s="557">
        <v>371.6</v>
      </c>
      <c r="N47" s="558">
        <v>332.5</v>
      </c>
    </row>
    <row r="48" spans="1:14" ht="15" customHeight="1" x14ac:dyDescent="0.25">
      <c r="A48" s="559" t="s">
        <v>334</v>
      </c>
      <c r="B48" s="560"/>
      <c r="C48" s="561"/>
      <c r="D48" s="562"/>
      <c r="E48" s="563"/>
      <c r="F48" s="563"/>
      <c r="G48" s="564"/>
      <c r="H48" s="565"/>
      <c r="I48" s="566"/>
      <c r="J48" s="566"/>
      <c r="K48" s="567"/>
      <c r="L48" s="568"/>
      <c r="M48" s="566"/>
      <c r="N48" s="566"/>
    </row>
    <row r="49" spans="1:14" ht="15" customHeight="1" x14ac:dyDescent="0.35">
      <c r="A49" s="540" t="s">
        <v>335</v>
      </c>
      <c r="B49" s="569">
        <v>18973</v>
      </c>
      <c r="C49" s="570">
        <v>19001</v>
      </c>
      <c r="D49" s="571">
        <v>19033</v>
      </c>
      <c r="E49" s="572">
        <v>19275</v>
      </c>
      <c r="F49" s="572">
        <v>19750</v>
      </c>
      <c r="G49" s="573">
        <v>19831</v>
      </c>
      <c r="H49" s="574">
        <v>19262</v>
      </c>
      <c r="I49" s="572">
        <v>18861</v>
      </c>
      <c r="J49" s="572">
        <v>18683</v>
      </c>
      <c r="K49" s="575"/>
      <c r="L49" s="576"/>
      <c r="M49" s="577"/>
      <c r="N49" s="577"/>
    </row>
    <row r="50" spans="1:14" ht="15" customHeight="1" x14ac:dyDescent="0.35">
      <c r="A50" s="578" t="s">
        <v>336</v>
      </c>
      <c r="B50" s="579">
        <v>937</v>
      </c>
      <c r="C50" s="573">
        <v>949</v>
      </c>
      <c r="D50" s="571">
        <v>947</v>
      </c>
      <c r="E50" s="580">
        <v>945</v>
      </c>
      <c r="F50" s="580">
        <v>943</v>
      </c>
      <c r="G50" s="573">
        <v>941</v>
      </c>
      <c r="H50" s="571">
        <v>941</v>
      </c>
      <c r="I50" s="580">
        <v>947</v>
      </c>
      <c r="J50" s="580">
        <v>951</v>
      </c>
      <c r="K50" s="581"/>
      <c r="L50" s="582"/>
      <c r="M50" s="583"/>
      <c r="N50" s="583"/>
    </row>
    <row r="51" spans="1:14" ht="15" customHeight="1" x14ac:dyDescent="0.35">
      <c r="A51" s="584" t="s">
        <v>256</v>
      </c>
      <c r="B51" s="585">
        <v>3682</v>
      </c>
      <c r="C51" s="586">
        <v>3697</v>
      </c>
      <c r="D51" s="587">
        <v>3703</v>
      </c>
      <c r="E51" s="588">
        <v>3706</v>
      </c>
      <c r="F51" s="588">
        <v>3716</v>
      </c>
      <c r="G51" s="589">
        <v>3697</v>
      </c>
      <c r="H51" s="590">
        <v>3725</v>
      </c>
      <c r="I51" s="588">
        <v>3734</v>
      </c>
      <c r="J51" s="588">
        <v>3742</v>
      </c>
      <c r="K51" s="591"/>
      <c r="L51" s="592"/>
      <c r="M51" s="593"/>
      <c r="N51" s="593"/>
    </row>
    <row r="52" spans="1:14" ht="13" customHeight="1" x14ac:dyDescent="0.25">
      <c r="A52" s="594"/>
      <c r="B52" s="595"/>
      <c r="C52" s="595"/>
      <c r="D52" s="595"/>
      <c r="E52" s="595"/>
      <c r="F52" s="595"/>
      <c r="G52" s="595"/>
      <c r="H52" s="595"/>
      <c r="I52" s="595"/>
      <c r="J52" s="595"/>
      <c r="K52" s="595"/>
      <c r="L52" s="595"/>
      <c r="M52" s="595"/>
      <c r="N52" s="595"/>
    </row>
    <row r="53" spans="1:14" ht="10.4" customHeight="1" x14ac:dyDescent="0.25">
      <c r="A53" s="3203" t="s">
        <v>337</v>
      </c>
      <c r="B53" s="3203" t="s">
        <v>15</v>
      </c>
      <c r="C53" s="3203" t="s">
        <v>15</v>
      </c>
      <c r="D53" s="3203" t="s">
        <v>15</v>
      </c>
      <c r="E53" s="3203" t="s">
        <v>15</v>
      </c>
      <c r="F53" s="3203" t="s">
        <v>15</v>
      </c>
      <c r="G53" s="3203" t="s">
        <v>15</v>
      </c>
      <c r="H53" s="3203" t="s">
        <v>15</v>
      </c>
      <c r="I53" s="3203" t="s">
        <v>15</v>
      </c>
      <c r="J53" s="3203" t="s">
        <v>15</v>
      </c>
      <c r="K53" s="3203" t="s">
        <v>15</v>
      </c>
      <c r="L53" s="3203" t="s">
        <v>15</v>
      </c>
      <c r="M53" s="3203" t="s">
        <v>15</v>
      </c>
      <c r="N53" s="3203" t="s">
        <v>15</v>
      </c>
    </row>
    <row r="54" spans="1:14" ht="10.4" customHeight="1" x14ac:dyDescent="0.25">
      <c r="A54" s="596" t="s">
        <v>338</v>
      </c>
      <c r="B54" s="596"/>
      <c r="C54" s="596"/>
      <c r="D54" s="596"/>
      <c r="E54" s="596"/>
      <c r="F54" s="596"/>
      <c r="G54" s="596"/>
      <c r="H54" s="596"/>
      <c r="I54" s="596"/>
      <c r="J54" s="596"/>
      <c r="K54" s="596"/>
      <c r="L54" s="596"/>
      <c r="M54" s="596"/>
      <c r="N54" s="596"/>
    </row>
    <row r="55" spans="1:14" ht="10.4" customHeight="1" x14ac:dyDescent="0.25">
      <c r="A55" s="596" t="s">
        <v>339</v>
      </c>
      <c r="B55" s="596"/>
      <c r="C55" s="596"/>
      <c r="D55" s="596"/>
      <c r="E55" s="596"/>
      <c r="F55" s="596"/>
      <c r="G55" s="596"/>
      <c r="H55" s="596"/>
      <c r="I55" s="596"/>
      <c r="J55" s="596"/>
      <c r="K55" s="596"/>
      <c r="L55" s="596"/>
      <c r="M55" s="596"/>
      <c r="N55" s="596"/>
    </row>
    <row r="56" spans="1:14" ht="10.4" customHeight="1" x14ac:dyDescent="0.25">
      <c r="A56" s="596" t="s">
        <v>340</v>
      </c>
      <c r="B56" s="596"/>
      <c r="C56" s="596"/>
      <c r="D56" s="596"/>
      <c r="E56" s="596"/>
      <c r="F56" s="596"/>
      <c r="G56" s="596"/>
      <c r="H56" s="596"/>
      <c r="I56" s="596"/>
      <c r="J56" s="596"/>
      <c r="K56" s="596"/>
      <c r="L56" s="596"/>
      <c r="M56" s="596"/>
      <c r="N56" s="596"/>
    </row>
    <row r="57" spans="1:14" ht="10.4" customHeight="1" x14ac:dyDescent="0.25">
      <c r="A57" s="596" t="s">
        <v>341</v>
      </c>
      <c r="B57" s="596"/>
      <c r="C57" s="596"/>
      <c r="D57" s="596"/>
      <c r="E57" s="596"/>
      <c r="F57" s="596"/>
      <c r="G57" s="596"/>
      <c r="H57" s="596"/>
      <c r="I57" s="596"/>
      <c r="J57" s="596"/>
      <c r="K57" s="596"/>
      <c r="L57" s="596"/>
      <c r="M57" s="596"/>
      <c r="N57" s="596"/>
    </row>
    <row r="58" spans="1:14" ht="10.4" customHeight="1" x14ac:dyDescent="0.25">
      <c r="A58" s="596" t="s">
        <v>342</v>
      </c>
      <c r="B58" s="596"/>
      <c r="C58" s="596"/>
      <c r="D58" s="596"/>
      <c r="E58" s="596"/>
      <c r="F58" s="596"/>
      <c r="G58" s="596"/>
      <c r="H58" s="596"/>
      <c r="I58" s="596"/>
      <c r="J58" s="596"/>
      <c r="K58" s="596"/>
      <c r="L58" s="596"/>
      <c r="M58" s="596"/>
      <c r="N58" s="596"/>
    </row>
    <row r="59" spans="1:14" ht="10.4" customHeight="1" x14ac:dyDescent="0.25">
      <c r="A59" s="3203" t="s">
        <v>343</v>
      </c>
      <c r="B59" s="3203" t="s">
        <v>15</v>
      </c>
      <c r="C59" s="3203" t="s">
        <v>15</v>
      </c>
      <c r="D59" s="3203" t="s">
        <v>15</v>
      </c>
      <c r="E59" s="3203" t="s">
        <v>15</v>
      </c>
      <c r="F59" s="3203" t="s">
        <v>15</v>
      </c>
      <c r="G59" s="3203" t="s">
        <v>15</v>
      </c>
      <c r="H59" s="3203" t="s">
        <v>15</v>
      </c>
      <c r="I59" s="3203" t="s">
        <v>15</v>
      </c>
      <c r="J59" s="3203" t="s">
        <v>15</v>
      </c>
      <c r="K59" s="3203" t="s">
        <v>15</v>
      </c>
      <c r="L59" s="3203" t="s">
        <v>15</v>
      </c>
      <c r="M59" s="3203" t="s">
        <v>15</v>
      </c>
      <c r="N59" s="3203" t="s">
        <v>15</v>
      </c>
    </row>
    <row r="60" spans="1:14" ht="10.4" customHeight="1" x14ac:dyDescent="0.25">
      <c r="A60" s="3204"/>
      <c r="B60" s="3204" t="s">
        <v>15</v>
      </c>
      <c r="C60" s="3204" t="s">
        <v>15</v>
      </c>
      <c r="D60" s="3204" t="s">
        <v>15</v>
      </c>
      <c r="E60" s="3204" t="s">
        <v>15</v>
      </c>
      <c r="F60" s="3204" t="s">
        <v>15</v>
      </c>
      <c r="G60" s="3204" t="s">
        <v>15</v>
      </c>
      <c r="H60" s="3204" t="s">
        <v>15</v>
      </c>
      <c r="I60" s="3204" t="s">
        <v>15</v>
      </c>
      <c r="J60" s="3204" t="s">
        <v>15</v>
      </c>
      <c r="K60" s="3204" t="s">
        <v>15</v>
      </c>
      <c r="L60" s="3204" t="s">
        <v>15</v>
      </c>
      <c r="M60" s="597"/>
      <c r="N60" s="597"/>
    </row>
  </sheetData>
  <mergeCells count="9">
    <mergeCell ref="A53:N53"/>
    <mergeCell ref="A59:N59"/>
    <mergeCell ref="A60:L60"/>
    <mergeCell ref="A2:N2"/>
    <mergeCell ref="B3:C3"/>
    <mergeCell ref="D3:G3"/>
    <mergeCell ref="H3:J3"/>
    <mergeCell ref="K3:L3"/>
    <mergeCell ref="M3:N3"/>
  </mergeCells>
  <hyperlinks>
    <hyperlink ref="A1" location="ToC!A2" display="Back to Table of Contents" xr:uid="{A70BB197-58F3-4043-BD74-65A1028F272C}"/>
  </hyperlinks>
  <pageMargins left="0.5" right="0.5" top="0.5" bottom="0.5" header="0.25" footer="0.25"/>
  <pageSetup scale="59" orientation="landscape" r:id="rId1"/>
  <headerFooter>
    <oddFooter>&amp;L&amp;G&amp;C&amp;"Scotia,Regular"&amp;9Supplementary Financial Information (SFI)&amp;R4&amp;"Scotia,Regular"&amp;7</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D7F07-8806-4A0E-9244-A3E8325524D3}">
  <sheetPr>
    <pageSetUpPr fitToPage="1"/>
  </sheetPr>
  <dimension ref="A1:N61"/>
  <sheetViews>
    <sheetView showGridLines="0" zoomScaleNormal="100" workbookViewId="0"/>
  </sheetViews>
  <sheetFormatPr defaultRowHeight="12.5" x14ac:dyDescent="0.25"/>
  <cols>
    <col min="1" max="1" width="97.54296875" style="22" customWidth="1"/>
    <col min="2" max="14" width="12.7265625" style="22" customWidth="1"/>
    <col min="15" max="16384" width="8.7265625" style="22"/>
  </cols>
  <sheetData>
    <row r="1" spans="1:14" ht="20" customHeight="1" x14ac:dyDescent="0.25">
      <c r="A1" s="21" t="s">
        <v>13</v>
      </c>
    </row>
    <row r="2" spans="1:14" ht="25.4" customHeight="1" x14ac:dyDescent="0.25">
      <c r="A2" s="3214" t="s">
        <v>344</v>
      </c>
      <c r="B2" s="3215" t="s">
        <v>15</v>
      </c>
      <c r="C2" s="3215" t="s">
        <v>15</v>
      </c>
      <c r="D2" s="3215" t="s">
        <v>15</v>
      </c>
      <c r="E2" s="3215" t="s">
        <v>15</v>
      </c>
      <c r="F2" s="3215" t="s">
        <v>15</v>
      </c>
      <c r="G2" s="3215" t="s">
        <v>15</v>
      </c>
      <c r="H2" s="3215" t="s">
        <v>15</v>
      </c>
      <c r="I2" s="3215" t="s">
        <v>15</v>
      </c>
      <c r="J2" s="3215" t="s">
        <v>15</v>
      </c>
      <c r="K2" s="3215" t="s">
        <v>15</v>
      </c>
      <c r="L2" s="3215" t="s">
        <v>15</v>
      </c>
      <c r="M2" s="3215" t="s">
        <v>15</v>
      </c>
      <c r="N2" s="3215" t="s">
        <v>15</v>
      </c>
    </row>
    <row r="3" spans="1:14" ht="14.5" customHeight="1" x14ac:dyDescent="0.25">
      <c r="A3" s="598"/>
      <c r="B3" s="3216" t="s">
        <v>174</v>
      </c>
      <c r="C3" s="3217" t="s">
        <v>15</v>
      </c>
      <c r="D3" s="3218" t="s">
        <v>345</v>
      </c>
      <c r="E3" s="3219" t="s">
        <v>15</v>
      </c>
      <c r="F3" s="3219" t="s">
        <v>15</v>
      </c>
      <c r="G3" s="3220" t="s">
        <v>15</v>
      </c>
      <c r="H3" s="3218" t="s">
        <v>346</v>
      </c>
      <c r="I3" s="3219" t="s">
        <v>15</v>
      </c>
      <c r="J3" s="3219" t="s">
        <v>15</v>
      </c>
      <c r="K3" s="3218" t="s">
        <v>175</v>
      </c>
      <c r="L3" s="3221" t="s">
        <v>15</v>
      </c>
      <c r="M3" s="3219" t="s">
        <v>176</v>
      </c>
      <c r="N3" s="3219" t="s">
        <v>15</v>
      </c>
    </row>
    <row r="4" spans="1:14" ht="14.5" customHeight="1" x14ac:dyDescent="0.25">
      <c r="A4" s="599"/>
      <c r="B4" s="600" t="s">
        <v>178</v>
      </c>
      <c r="C4" s="601" t="s">
        <v>179</v>
      </c>
      <c r="D4" s="602" t="s">
        <v>180</v>
      </c>
      <c r="E4" s="603" t="s">
        <v>181</v>
      </c>
      <c r="F4" s="603" t="s">
        <v>182</v>
      </c>
      <c r="G4" s="604" t="s">
        <v>179</v>
      </c>
      <c r="H4" s="602" t="s">
        <v>180</v>
      </c>
      <c r="I4" s="603" t="s">
        <v>181</v>
      </c>
      <c r="J4" s="603" t="s">
        <v>182</v>
      </c>
      <c r="K4" s="605">
        <v>2024</v>
      </c>
      <c r="L4" s="606">
        <v>2023</v>
      </c>
      <c r="M4" s="607">
        <v>2023</v>
      </c>
      <c r="N4" s="608">
        <v>2022</v>
      </c>
    </row>
    <row r="5" spans="1:14" ht="15" customHeight="1" x14ac:dyDescent="0.25">
      <c r="A5" s="609" t="s">
        <v>347</v>
      </c>
      <c r="B5" s="610"/>
      <c r="C5" s="611"/>
      <c r="D5" s="612"/>
      <c r="E5" s="613"/>
      <c r="F5" s="613"/>
      <c r="G5" s="614"/>
      <c r="H5" s="615"/>
      <c r="I5" s="613"/>
      <c r="J5" s="613"/>
      <c r="K5" s="616"/>
      <c r="L5" s="617"/>
      <c r="M5" s="618"/>
      <c r="N5" s="618"/>
    </row>
    <row r="6" spans="1:14" ht="15" customHeight="1" x14ac:dyDescent="0.25">
      <c r="A6" s="619" t="s">
        <v>348</v>
      </c>
      <c r="B6" s="620">
        <v>2261</v>
      </c>
      <c r="C6" s="621">
        <v>2246</v>
      </c>
      <c r="D6" s="622">
        <v>2130</v>
      </c>
      <c r="E6" s="623">
        <v>2110</v>
      </c>
      <c r="F6" s="623">
        <v>1999</v>
      </c>
      <c r="G6" s="624">
        <v>1892</v>
      </c>
      <c r="H6" s="625">
        <v>1806</v>
      </c>
      <c r="I6" s="626">
        <v>1759</v>
      </c>
      <c r="J6" s="626">
        <v>1687</v>
      </c>
      <c r="K6" s="627">
        <v>4507</v>
      </c>
      <c r="L6" s="628">
        <v>3891</v>
      </c>
      <c r="M6" s="629">
        <v>8131</v>
      </c>
      <c r="N6" s="629">
        <v>6900</v>
      </c>
    </row>
    <row r="7" spans="1:14" ht="15" customHeight="1" x14ac:dyDescent="0.25">
      <c r="A7" s="619" t="s">
        <v>298</v>
      </c>
      <c r="B7" s="620">
        <v>731</v>
      </c>
      <c r="C7" s="621">
        <v>857</v>
      </c>
      <c r="D7" s="622">
        <v>650</v>
      </c>
      <c r="E7" s="623">
        <v>725</v>
      </c>
      <c r="F7" s="623">
        <v>743</v>
      </c>
      <c r="G7" s="624">
        <v>792</v>
      </c>
      <c r="H7" s="625">
        <v>698</v>
      </c>
      <c r="I7" s="626">
        <v>660</v>
      </c>
      <c r="J7" s="626">
        <v>720</v>
      </c>
      <c r="K7" s="627">
        <v>1588</v>
      </c>
      <c r="L7" s="628">
        <v>1535</v>
      </c>
      <c r="M7" s="629">
        <v>2910</v>
      </c>
      <c r="N7" s="629">
        <v>2827</v>
      </c>
    </row>
    <row r="8" spans="1:14" ht="15" customHeight="1" x14ac:dyDescent="0.25">
      <c r="A8" s="630" t="s">
        <v>299</v>
      </c>
      <c r="B8" s="631">
        <v>640</v>
      </c>
      <c r="C8" s="632">
        <v>686</v>
      </c>
      <c r="D8" s="622">
        <v>584</v>
      </c>
      <c r="E8" s="623">
        <v>620</v>
      </c>
      <c r="F8" s="623">
        <v>582</v>
      </c>
      <c r="G8" s="624">
        <v>634</v>
      </c>
      <c r="H8" s="633">
        <v>557</v>
      </c>
      <c r="I8" s="634">
        <v>539</v>
      </c>
      <c r="J8" s="634">
        <v>547</v>
      </c>
      <c r="K8" s="627">
        <v>1326</v>
      </c>
      <c r="L8" s="635">
        <v>1216</v>
      </c>
      <c r="M8" s="636">
        <v>2420</v>
      </c>
      <c r="N8" s="636">
        <v>2193</v>
      </c>
    </row>
    <row r="9" spans="1:14" ht="15" customHeight="1" x14ac:dyDescent="0.25">
      <c r="A9" s="630" t="s">
        <v>300</v>
      </c>
      <c r="B9" s="631">
        <v>57</v>
      </c>
      <c r="C9" s="632">
        <v>60</v>
      </c>
      <c r="D9" s="622">
        <v>56</v>
      </c>
      <c r="E9" s="623">
        <v>62</v>
      </c>
      <c r="F9" s="623">
        <v>69</v>
      </c>
      <c r="G9" s="624">
        <v>63</v>
      </c>
      <c r="H9" s="633">
        <v>51</v>
      </c>
      <c r="I9" s="634">
        <v>54</v>
      </c>
      <c r="J9" s="634">
        <v>77</v>
      </c>
      <c r="K9" s="627">
        <v>117</v>
      </c>
      <c r="L9" s="635">
        <v>132</v>
      </c>
      <c r="M9" s="636">
        <v>250</v>
      </c>
      <c r="N9" s="636">
        <v>250</v>
      </c>
    </row>
    <row r="10" spans="1:14" ht="15" customHeight="1" x14ac:dyDescent="0.25">
      <c r="A10" s="630" t="s">
        <v>301</v>
      </c>
      <c r="B10" s="631">
        <v>34</v>
      </c>
      <c r="C10" s="632">
        <v>111</v>
      </c>
      <c r="D10" s="622">
        <v>10</v>
      </c>
      <c r="E10" s="623">
        <v>43</v>
      </c>
      <c r="F10" s="623">
        <v>92</v>
      </c>
      <c r="G10" s="624">
        <v>95</v>
      </c>
      <c r="H10" s="633">
        <v>90</v>
      </c>
      <c r="I10" s="634">
        <v>67</v>
      </c>
      <c r="J10" s="634">
        <v>96</v>
      </c>
      <c r="K10" s="627">
        <v>145</v>
      </c>
      <c r="L10" s="635">
        <v>187</v>
      </c>
      <c r="M10" s="636">
        <v>240</v>
      </c>
      <c r="N10" s="636">
        <v>384</v>
      </c>
    </row>
    <row r="11" spans="1:14" ht="15" customHeight="1" x14ac:dyDescent="0.25">
      <c r="A11" s="637" t="s">
        <v>302</v>
      </c>
      <c r="B11" s="620">
        <v>2992</v>
      </c>
      <c r="C11" s="621">
        <v>3103</v>
      </c>
      <c r="D11" s="622">
        <v>2780</v>
      </c>
      <c r="E11" s="623">
        <v>2835</v>
      </c>
      <c r="F11" s="623">
        <v>2742</v>
      </c>
      <c r="G11" s="624">
        <v>2684</v>
      </c>
      <c r="H11" s="625">
        <v>2504</v>
      </c>
      <c r="I11" s="626">
        <v>2419</v>
      </c>
      <c r="J11" s="626">
        <v>2407</v>
      </c>
      <c r="K11" s="627">
        <v>6095</v>
      </c>
      <c r="L11" s="628">
        <v>5426</v>
      </c>
      <c r="M11" s="629">
        <v>11041</v>
      </c>
      <c r="N11" s="629">
        <v>9727</v>
      </c>
    </row>
    <row r="12" spans="1:14" ht="15" customHeight="1" x14ac:dyDescent="0.25">
      <c r="A12" s="619" t="s">
        <v>277</v>
      </c>
      <c r="B12" s="620">
        <v>566</v>
      </c>
      <c r="C12" s="638">
        <v>574</v>
      </c>
      <c r="D12" s="622">
        <v>512</v>
      </c>
      <c r="E12" s="623">
        <v>516</v>
      </c>
      <c r="F12" s="623">
        <v>436</v>
      </c>
      <c r="G12" s="639">
        <v>404</v>
      </c>
      <c r="H12" s="625">
        <v>355</v>
      </c>
      <c r="I12" s="626">
        <v>325</v>
      </c>
      <c r="J12" s="626">
        <v>276</v>
      </c>
      <c r="K12" s="627">
        <v>1140</v>
      </c>
      <c r="L12" s="628">
        <v>840</v>
      </c>
      <c r="M12" s="629">
        <v>1868</v>
      </c>
      <c r="N12" s="629">
        <v>1230</v>
      </c>
    </row>
    <row r="13" spans="1:14" ht="15" customHeight="1" x14ac:dyDescent="0.25">
      <c r="A13" s="619" t="s">
        <v>349</v>
      </c>
      <c r="B13" s="620">
        <v>1537</v>
      </c>
      <c r="C13" s="638">
        <v>1571</v>
      </c>
      <c r="D13" s="622">
        <v>1520</v>
      </c>
      <c r="E13" s="623">
        <v>1488</v>
      </c>
      <c r="F13" s="623">
        <v>1478</v>
      </c>
      <c r="G13" s="639">
        <v>1433</v>
      </c>
      <c r="H13" s="625">
        <v>1364</v>
      </c>
      <c r="I13" s="626">
        <v>1295</v>
      </c>
      <c r="J13" s="626">
        <v>1268</v>
      </c>
      <c r="K13" s="627">
        <v>3108</v>
      </c>
      <c r="L13" s="628">
        <v>2911</v>
      </c>
      <c r="M13" s="629">
        <v>5919</v>
      </c>
      <c r="N13" s="629">
        <v>5212</v>
      </c>
    </row>
    <row r="14" spans="1:14" ht="15" customHeight="1" x14ac:dyDescent="0.25">
      <c r="A14" s="637" t="s">
        <v>279</v>
      </c>
      <c r="B14" s="620">
        <v>889</v>
      </c>
      <c r="C14" s="638">
        <v>958</v>
      </c>
      <c r="D14" s="622">
        <v>748</v>
      </c>
      <c r="E14" s="623">
        <v>831</v>
      </c>
      <c r="F14" s="623">
        <v>828</v>
      </c>
      <c r="G14" s="639">
        <v>847</v>
      </c>
      <c r="H14" s="625">
        <v>785</v>
      </c>
      <c r="I14" s="626">
        <v>799</v>
      </c>
      <c r="J14" s="626">
        <v>863</v>
      </c>
      <c r="K14" s="627">
        <v>1847</v>
      </c>
      <c r="L14" s="628">
        <v>1675</v>
      </c>
      <c r="M14" s="629">
        <v>3254</v>
      </c>
      <c r="N14" s="629">
        <v>3285</v>
      </c>
    </row>
    <row r="15" spans="1:14" ht="15" customHeight="1" x14ac:dyDescent="0.25">
      <c r="A15" s="619" t="s">
        <v>305</v>
      </c>
      <c r="B15" s="620">
        <v>194</v>
      </c>
      <c r="C15" s="638">
        <v>190</v>
      </c>
      <c r="D15" s="622">
        <v>168</v>
      </c>
      <c r="E15" s="623">
        <v>192</v>
      </c>
      <c r="F15" s="623">
        <v>171</v>
      </c>
      <c r="G15" s="639">
        <v>168</v>
      </c>
      <c r="H15" s="625">
        <v>106</v>
      </c>
      <c r="I15" s="626">
        <v>122</v>
      </c>
      <c r="J15" s="626">
        <v>182</v>
      </c>
      <c r="K15" s="627">
        <v>384</v>
      </c>
      <c r="L15" s="628">
        <v>339</v>
      </c>
      <c r="M15" s="629">
        <v>699</v>
      </c>
      <c r="N15" s="629">
        <v>618</v>
      </c>
    </row>
    <row r="16" spans="1:14" ht="15" customHeight="1" x14ac:dyDescent="0.25">
      <c r="A16" s="637" t="s">
        <v>306</v>
      </c>
      <c r="B16" s="620">
        <v>695</v>
      </c>
      <c r="C16" s="638">
        <v>768</v>
      </c>
      <c r="D16" s="622">
        <v>580</v>
      </c>
      <c r="E16" s="623">
        <v>639</v>
      </c>
      <c r="F16" s="623">
        <v>657</v>
      </c>
      <c r="G16" s="639">
        <v>679</v>
      </c>
      <c r="H16" s="625">
        <v>679</v>
      </c>
      <c r="I16" s="626">
        <v>677</v>
      </c>
      <c r="J16" s="626">
        <v>681</v>
      </c>
      <c r="K16" s="627">
        <v>1463</v>
      </c>
      <c r="L16" s="628">
        <v>1336</v>
      </c>
      <c r="M16" s="629">
        <v>2555</v>
      </c>
      <c r="N16" s="629">
        <v>2667</v>
      </c>
    </row>
    <row r="17" spans="1:14" ht="15" customHeight="1" x14ac:dyDescent="0.25">
      <c r="A17" s="619" t="s">
        <v>307</v>
      </c>
      <c r="B17" s="620">
        <v>6</v>
      </c>
      <c r="C17" s="638">
        <v>6</v>
      </c>
      <c r="D17" s="622">
        <v>8</v>
      </c>
      <c r="E17" s="623">
        <v>7</v>
      </c>
      <c r="F17" s="623">
        <v>8</v>
      </c>
      <c r="G17" s="639">
        <v>7</v>
      </c>
      <c r="H17" s="625">
        <v>7</v>
      </c>
      <c r="I17" s="626">
        <v>6</v>
      </c>
      <c r="J17" s="626">
        <v>8</v>
      </c>
      <c r="K17" s="627">
        <v>12</v>
      </c>
      <c r="L17" s="628">
        <v>15</v>
      </c>
      <c r="M17" s="629">
        <v>30</v>
      </c>
      <c r="N17" s="629">
        <v>28</v>
      </c>
    </row>
    <row r="18" spans="1:14" ht="15" customHeight="1" x14ac:dyDescent="0.25">
      <c r="A18" s="637" t="s">
        <v>283</v>
      </c>
      <c r="B18" s="620">
        <v>701</v>
      </c>
      <c r="C18" s="638">
        <v>774</v>
      </c>
      <c r="D18" s="622">
        <v>588</v>
      </c>
      <c r="E18" s="623">
        <v>646</v>
      </c>
      <c r="F18" s="623">
        <v>665</v>
      </c>
      <c r="G18" s="639">
        <v>686</v>
      </c>
      <c r="H18" s="625">
        <v>686</v>
      </c>
      <c r="I18" s="626">
        <v>683</v>
      </c>
      <c r="J18" s="626">
        <v>689</v>
      </c>
      <c r="K18" s="640">
        <v>1475</v>
      </c>
      <c r="L18" s="641">
        <v>1351</v>
      </c>
      <c r="M18" s="626">
        <v>2585</v>
      </c>
      <c r="N18" s="626">
        <v>2695</v>
      </c>
    </row>
    <row r="19" spans="1:14" ht="15" customHeight="1" x14ac:dyDescent="0.25">
      <c r="A19" s="637" t="s">
        <v>350</v>
      </c>
      <c r="B19" s="620">
        <v>24</v>
      </c>
      <c r="C19" s="638">
        <v>22</v>
      </c>
      <c r="D19" s="622">
        <v>32</v>
      </c>
      <c r="E19" s="623">
        <v>18</v>
      </c>
      <c r="F19" s="623">
        <v>21</v>
      </c>
      <c r="G19" s="639">
        <v>35</v>
      </c>
      <c r="H19" s="625">
        <v>36</v>
      </c>
      <c r="I19" s="626">
        <v>52</v>
      </c>
      <c r="J19" s="626">
        <v>76</v>
      </c>
      <c r="K19" s="627">
        <v>46</v>
      </c>
      <c r="L19" s="628">
        <v>56</v>
      </c>
      <c r="M19" s="629">
        <v>106</v>
      </c>
      <c r="N19" s="629">
        <v>249</v>
      </c>
    </row>
    <row r="20" spans="1:14" ht="15" customHeight="1" x14ac:dyDescent="0.25">
      <c r="A20" s="637" t="s">
        <v>351</v>
      </c>
      <c r="B20" s="620">
        <v>671</v>
      </c>
      <c r="C20" s="638">
        <v>746</v>
      </c>
      <c r="D20" s="622">
        <v>548</v>
      </c>
      <c r="E20" s="623">
        <v>621</v>
      </c>
      <c r="F20" s="623">
        <v>636</v>
      </c>
      <c r="G20" s="639">
        <v>644</v>
      </c>
      <c r="H20" s="625">
        <v>643</v>
      </c>
      <c r="I20" s="626">
        <v>625</v>
      </c>
      <c r="J20" s="626">
        <v>605</v>
      </c>
      <c r="K20" s="640">
        <v>1417</v>
      </c>
      <c r="L20" s="641">
        <v>1280</v>
      </c>
      <c r="M20" s="626">
        <v>2449</v>
      </c>
      <c r="N20" s="626">
        <v>2418</v>
      </c>
    </row>
    <row r="21" spans="1:14" ht="15" customHeight="1" x14ac:dyDescent="0.25">
      <c r="A21" s="637" t="s">
        <v>352</v>
      </c>
      <c r="B21" s="620">
        <v>24</v>
      </c>
      <c r="C21" s="638">
        <v>22</v>
      </c>
      <c r="D21" s="622">
        <v>32</v>
      </c>
      <c r="E21" s="623">
        <v>18</v>
      </c>
      <c r="F21" s="623">
        <v>21</v>
      </c>
      <c r="G21" s="639">
        <v>35</v>
      </c>
      <c r="H21" s="625">
        <v>36</v>
      </c>
      <c r="I21" s="626">
        <v>52</v>
      </c>
      <c r="J21" s="626">
        <v>76</v>
      </c>
      <c r="K21" s="627">
        <v>46</v>
      </c>
      <c r="L21" s="628">
        <v>56</v>
      </c>
      <c r="M21" s="629">
        <v>106</v>
      </c>
      <c r="N21" s="629">
        <v>249</v>
      </c>
    </row>
    <row r="22" spans="1:14" ht="15" customHeight="1" x14ac:dyDescent="0.25">
      <c r="A22" s="637" t="s">
        <v>353</v>
      </c>
      <c r="B22" s="620">
        <v>677</v>
      </c>
      <c r="C22" s="638">
        <v>752</v>
      </c>
      <c r="D22" s="622">
        <v>556</v>
      </c>
      <c r="E22" s="623">
        <v>628</v>
      </c>
      <c r="F22" s="623">
        <v>644</v>
      </c>
      <c r="G22" s="639">
        <v>651</v>
      </c>
      <c r="H22" s="625">
        <v>650</v>
      </c>
      <c r="I22" s="626">
        <v>631</v>
      </c>
      <c r="J22" s="626">
        <v>613</v>
      </c>
      <c r="K22" s="640">
        <v>1429</v>
      </c>
      <c r="L22" s="641">
        <v>1295</v>
      </c>
      <c r="M22" s="626">
        <v>2479</v>
      </c>
      <c r="N22" s="626">
        <v>2446</v>
      </c>
    </row>
    <row r="23" spans="1:14" ht="15" customHeight="1" x14ac:dyDescent="0.25">
      <c r="A23" s="642" t="s">
        <v>310</v>
      </c>
      <c r="B23" s="643"/>
      <c r="C23" s="644"/>
      <c r="D23" s="645"/>
      <c r="E23" s="646"/>
      <c r="F23" s="646"/>
      <c r="G23" s="647"/>
      <c r="H23" s="648"/>
      <c r="I23" s="646"/>
      <c r="J23" s="646"/>
      <c r="K23" s="649"/>
      <c r="L23" s="650"/>
      <c r="M23" s="651"/>
      <c r="N23" s="651"/>
    </row>
    <row r="24" spans="1:14" ht="15" customHeight="1" x14ac:dyDescent="0.25">
      <c r="A24" s="652" t="s">
        <v>311</v>
      </c>
      <c r="B24" s="653">
        <v>4.47</v>
      </c>
      <c r="C24" s="654">
        <v>4.3600000000000003</v>
      </c>
      <c r="D24" s="655">
        <v>4.17</v>
      </c>
      <c r="E24" s="656">
        <v>4.09</v>
      </c>
      <c r="F24" s="656">
        <v>4.0999999999999996</v>
      </c>
      <c r="G24" s="657">
        <v>3.99</v>
      </c>
      <c r="H24" s="655">
        <v>4.08</v>
      </c>
      <c r="I24" s="656">
        <v>3.95</v>
      </c>
      <c r="J24" s="656">
        <v>3.96</v>
      </c>
      <c r="K24" s="658">
        <v>4.42</v>
      </c>
      <c r="L24" s="659">
        <v>4.05</v>
      </c>
      <c r="M24" s="660">
        <v>4.09</v>
      </c>
      <c r="N24" s="660">
        <v>3.96</v>
      </c>
    </row>
    <row r="25" spans="1:14" ht="15" customHeight="1" x14ac:dyDescent="0.25">
      <c r="A25" s="661" t="s">
        <v>354</v>
      </c>
      <c r="B25" s="662">
        <v>1.3</v>
      </c>
      <c r="C25" s="663">
        <v>1.1299999999999999</v>
      </c>
      <c r="D25" s="664">
        <v>1.02</v>
      </c>
      <c r="E25" s="665">
        <v>0.98</v>
      </c>
      <c r="F25" s="665">
        <v>0.83</v>
      </c>
      <c r="G25" s="666">
        <v>0.88</v>
      </c>
      <c r="H25" s="664">
        <v>0.76</v>
      </c>
      <c r="I25" s="665">
        <v>0.74</v>
      </c>
      <c r="J25" s="665">
        <v>0.76</v>
      </c>
      <c r="K25" s="667">
        <v>1.22</v>
      </c>
      <c r="L25" s="668">
        <v>0.86</v>
      </c>
      <c r="M25" s="669">
        <v>0.93</v>
      </c>
      <c r="N25" s="669">
        <v>0.79</v>
      </c>
    </row>
    <row r="26" spans="1:14" ht="15" customHeight="1" x14ac:dyDescent="0.25">
      <c r="A26" s="670" t="s">
        <v>313</v>
      </c>
      <c r="B26" s="671"/>
      <c r="C26" s="672"/>
      <c r="D26" s="673"/>
      <c r="E26" s="674"/>
      <c r="F26" s="674"/>
      <c r="G26" s="675"/>
      <c r="H26" s="676"/>
      <c r="I26" s="674"/>
      <c r="J26" s="674"/>
      <c r="K26" s="667"/>
      <c r="L26" s="668"/>
      <c r="M26" s="669"/>
      <c r="N26" s="669"/>
    </row>
    <row r="27" spans="1:14" ht="15" customHeight="1" x14ac:dyDescent="0.25">
      <c r="A27" s="677" t="s">
        <v>355</v>
      </c>
      <c r="B27" s="678">
        <v>14.4</v>
      </c>
      <c r="C27" s="679">
        <v>15.3</v>
      </c>
      <c r="D27" s="680">
        <v>12.1</v>
      </c>
      <c r="E27" s="681">
        <v>13.3</v>
      </c>
      <c r="F27" s="681">
        <v>13.1</v>
      </c>
      <c r="G27" s="682">
        <v>13.2</v>
      </c>
      <c r="H27" s="683">
        <v>13.1</v>
      </c>
      <c r="I27" s="684">
        <v>13</v>
      </c>
      <c r="J27" s="684">
        <v>13.2</v>
      </c>
      <c r="K27" s="685">
        <v>14.9</v>
      </c>
      <c r="L27" s="686">
        <v>13.2</v>
      </c>
      <c r="M27" s="687">
        <v>12.9</v>
      </c>
      <c r="N27" s="687">
        <v>12.9</v>
      </c>
    </row>
    <row r="28" spans="1:14" ht="15" customHeight="1" x14ac:dyDescent="0.25">
      <c r="A28" s="677" t="s">
        <v>356</v>
      </c>
      <c r="B28" s="688">
        <v>1.38</v>
      </c>
      <c r="C28" s="689">
        <v>1.35</v>
      </c>
      <c r="D28" s="690">
        <v>1.19</v>
      </c>
      <c r="E28" s="691">
        <v>1.18</v>
      </c>
      <c r="F28" s="691">
        <v>1.03</v>
      </c>
      <c r="G28" s="692">
        <v>0.96</v>
      </c>
      <c r="H28" s="690">
        <v>0.89</v>
      </c>
      <c r="I28" s="691">
        <v>0.84</v>
      </c>
      <c r="J28" s="691">
        <v>0.77</v>
      </c>
      <c r="K28" s="693">
        <v>1.36</v>
      </c>
      <c r="L28" s="694">
        <v>0.99</v>
      </c>
      <c r="M28" s="695">
        <v>1.0900000000000001</v>
      </c>
      <c r="N28" s="695">
        <v>0.82</v>
      </c>
    </row>
    <row r="29" spans="1:14" ht="15" customHeight="1" x14ac:dyDescent="0.25">
      <c r="A29" s="677" t="s">
        <v>357</v>
      </c>
      <c r="B29" s="688">
        <v>1.38</v>
      </c>
      <c r="C29" s="689">
        <v>1.35</v>
      </c>
      <c r="D29" s="690">
        <v>1.18</v>
      </c>
      <c r="E29" s="691">
        <v>1.1100000000000001</v>
      </c>
      <c r="F29" s="691">
        <v>0.94</v>
      </c>
      <c r="G29" s="692">
        <v>0.89</v>
      </c>
      <c r="H29" s="690">
        <v>0.81</v>
      </c>
      <c r="I29" s="691">
        <v>0.68</v>
      </c>
      <c r="J29" s="691">
        <v>0.77</v>
      </c>
      <c r="K29" s="693">
        <v>1.37</v>
      </c>
      <c r="L29" s="694">
        <v>0.91</v>
      </c>
      <c r="M29" s="695">
        <v>1.03</v>
      </c>
      <c r="N29" s="695">
        <v>0.77</v>
      </c>
    </row>
    <row r="30" spans="1:14" ht="15" customHeight="1" x14ac:dyDescent="0.25">
      <c r="A30" s="696" t="s">
        <v>358</v>
      </c>
      <c r="B30" s="678">
        <v>51.4</v>
      </c>
      <c r="C30" s="679">
        <v>50.6</v>
      </c>
      <c r="D30" s="680">
        <v>54.6</v>
      </c>
      <c r="E30" s="681">
        <v>52.5</v>
      </c>
      <c r="F30" s="681">
        <v>53.9</v>
      </c>
      <c r="G30" s="682">
        <v>53.4</v>
      </c>
      <c r="H30" s="683">
        <v>54.5</v>
      </c>
      <c r="I30" s="684">
        <v>53.5</v>
      </c>
      <c r="J30" s="684">
        <v>52.7</v>
      </c>
      <c r="K30" s="685">
        <v>51</v>
      </c>
      <c r="L30" s="686">
        <v>53.6</v>
      </c>
      <c r="M30" s="687">
        <v>53.6</v>
      </c>
      <c r="N30" s="687">
        <v>53.6</v>
      </c>
    </row>
    <row r="31" spans="1:14" ht="15" customHeight="1" x14ac:dyDescent="0.25">
      <c r="A31" s="697" t="s">
        <v>318</v>
      </c>
      <c r="B31" s="698"/>
      <c r="C31" s="699"/>
      <c r="D31" s="700"/>
      <c r="E31" s="701"/>
      <c r="F31" s="701"/>
      <c r="G31" s="702"/>
      <c r="H31" s="703"/>
      <c r="I31" s="701"/>
      <c r="J31" s="701"/>
      <c r="K31" s="704"/>
      <c r="L31" s="705"/>
      <c r="M31" s="706"/>
      <c r="N31" s="706"/>
    </row>
    <row r="32" spans="1:14" ht="15" customHeight="1" x14ac:dyDescent="0.25">
      <c r="A32" s="707" t="s">
        <v>319</v>
      </c>
      <c r="B32" s="708">
        <v>14.5</v>
      </c>
      <c r="C32" s="709">
        <v>15.4</v>
      </c>
      <c r="D32" s="710">
        <v>12.3</v>
      </c>
      <c r="E32" s="711">
        <v>13.4</v>
      </c>
      <c r="F32" s="711">
        <v>13.3</v>
      </c>
      <c r="G32" s="712">
        <v>13.4</v>
      </c>
      <c r="H32" s="710">
        <v>13.2</v>
      </c>
      <c r="I32" s="711">
        <v>13.1</v>
      </c>
      <c r="J32" s="711">
        <v>13.3</v>
      </c>
      <c r="K32" s="704">
        <v>15</v>
      </c>
      <c r="L32" s="705">
        <v>13.3</v>
      </c>
      <c r="M32" s="706">
        <v>13.1</v>
      </c>
      <c r="N32" s="706">
        <v>13</v>
      </c>
    </row>
    <row r="33" spans="1:14" ht="15" customHeight="1" x14ac:dyDescent="0.25">
      <c r="A33" s="713" t="s">
        <v>320</v>
      </c>
      <c r="B33" s="714">
        <v>51.1</v>
      </c>
      <c r="C33" s="715">
        <v>50.4</v>
      </c>
      <c r="D33" s="710">
        <v>54.3</v>
      </c>
      <c r="E33" s="711">
        <v>52.2</v>
      </c>
      <c r="F33" s="711">
        <v>53.5</v>
      </c>
      <c r="G33" s="712">
        <v>53</v>
      </c>
      <c r="H33" s="710">
        <v>54.1</v>
      </c>
      <c r="I33" s="711">
        <v>53.2</v>
      </c>
      <c r="J33" s="711">
        <v>52.2</v>
      </c>
      <c r="K33" s="716">
        <v>50.7</v>
      </c>
      <c r="L33" s="717">
        <v>53.2</v>
      </c>
      <c r="M33" s="718">
        <v>53.2</v>
      </c>
      <c r="N33" s="718">
        <v>53.2</v>
      </c>
    </row>
    <row r="34" spans="1:14" ht="15" customHeight="1" x14ac:dyDescent="0.25">
      <c r="A34" s="642" t="s">
        <v>359</v>
      </c>
      <c r="B34" s="719"/>
      <c r="C34" s="720"/>
      <c r="D34" s="721"/>
      <c r="E34" s="722"/>
      <c r="F34" s="722"/>
      <c r="G34" s="723"/>
      <c r="H34" s="724"/>
      <c r="I34" s="722"/>
      <c r="J34" s="722"/>
      <c r="K34" s="725"/>
      <c r="L34" s="726"/>
      <c r="M34" s="727"/>
      <c r="N34" s="727"/>
    </row>
    <row r="35" spans="1:14" ht="15" customHeight="1" x14ac:dyDescent="0.25">
      <c r="A35" s="728" t="s">
        <v>360</v>
      </c>
      <c r="B35" s="729">
        <v>53.6</v>
      </c>
      <c r="C35" s="730">
        <v>53.9</v>
      </c>
      <c r="D35" s="731">
        <v>53.1</v>
      </c>
      <c r="E35" s="732">
        <v>53.9</v>
      </c>
      <c r="F35" s="732">
        <v>52.6</v>
      </c>
      <c r="G35" s="733">
        <v>48.9</v>
      </c>
      <c r="H35" s="731">
        <v>45.3</v>
      </c>
      <c r="I35" s="732">
        <v>43.4</v>
      </c>
      <c r="J35" s="732">
        <v>43</v>
      </c>
      <c r="K35" s="734">
        <v>53.8</v>
      </c>
      <c r="L35" s="735">
        <v>50.7</v>
      </c>
      <c r="M35" s="736">
        <v>52.1</v>
      </c>
      <c r="N35" s="736">
        <v>43</v>
      </c>
    </row>
    <row r="36" spans="1:14" ht="15" customHeight="1" x14ac:dyDescent="0.25">
      <c r="A36" s="737" t="s">
        <v>361</v>
      </c>
      <c r="B36" s="708">
        <v>18.8</v>
      </c>
      <c r="C36" s="738">
        <v>18.700000000000003</v>
      </c>
      <c r="D36" s="710">
        <v>18.5</v>
      </c>
      <c r="E36" s="711">
        <v>19.200000000000003</v>
      </c>
      <c r="F36" s="711">
        <v>19.2</v>
      </c>
      <c r="G36" s="712">
        <v>18.400000000000002</v>
      </c>
      <c r="H36" s="710">
        <v>17.7</v>
      </c>
      <c r="I36" s="711">
        <v>17.3</v>
      </c>
      <c r="J36" s="711">
        <v>17.2</v>
      </c>
      <c r="K36" s="704">
        <v>18.7</v>
      </c>
      <c r="L36" s="705">
        <v>18.8</v>
      </c>
      <c r="M36" s="706">
        <v>18.8</v>
      </c>
      <c r="N36" s="706">
        <v>17.399999999999999</v>
      </c>
    </row>
    <row r="37" spans="1:14" ht="15" customHeight="1" x14ac:dyDescent="0.25">
      <c r="A37" s="737" t="s">
        <v>362</v>
      </c>
      <c r="B37" s="708">
        <v>8.6999999999999993</v>
      </c>
      <c r="C37" s="709">
        <v>8.8000000000000007</v>
      </c>
      <c r="D37" s="710">
        <v>8.6999999999999993</v>
      </c>
      <c r="E37" s="711">
        <v>8.8000000000000007</v>
      </c>
      <c r="F37" s="711">
        <v>8.6999999999999993</v>
      </c>
      <c r="G37" s="712">
        <v>8.1999999999999993</v>
      </c>
      <c r="H37" s="710">
        <v>7.6</v>
      </c>
      <c r="I37" s="711">
        <v>7.4</v>
      </c>
      <c r="J37" s="711">
        <v>7.3</v>
      </c>
      <c r="K37" s="704">
        <v>8.6999999999999993</v>
      </c>
      <c r="L37" s="705">
        <v>8.4</v>
      </c>
      <c r="M37" s="706">
        <v>8.6</v>
      </c>
      <c r="N37" s="706">
        <v>7.2</v>
      </c>
    </row>
    <row r="38" spans="1:14" ht="15" customHeight="1" x14ac:dyDescent="0.25">
      <c r="A38" s="737" t="s">
        <v>325</v>
      </c>
      <c r="B38" s="708">
        <v>90.199999999999989</v>
      </c>
      <c r="C38" s="709">
        <v>92.1</v>
      </c>
      <c r="D38" s="710">
        <v>94.199999999999989</v>
      </c>
      <c r="E38" s="711">
        <v>96.199999999999989</v>
      </c>
      <c r="F38" s="711">
        <v>96.7</v>
      </c>
      <c r="G38" s="712">
        <v>95.1</v>
      </c>
      <c r="H38" s="710">
        <v>90.1</v>
      </c>
      <c r="I38" s="711">
        <v>86.6</v>
      </c>
      <c r="J38" s="711">
        <v>83.1</v>
      </c>
      <c r="K38" s="704">
        <v>91.1</v>
      </c>
      <c r="L38" s="705">
        <v>95.9</v>
      </c>
      <c r="M38" s="706">
        <v>95.6</v>
      </c>
      <c r="N38" s="706">
        <v>84.8</v>
      </c>
    </row>
    <row r="39" spans="1:14" ht="15" customHeight="1" x14ac:dyDescent="0.25">
      <c r="A39" s="739" t="s">
        <v>363</v>
      </c>
      <c r="B39" s="708">
        <v>171.3</v>
      </c>
      <c r="C39" s="709">
        <v>173.5</v>
      </c>
      <c r="D39" s="710">
        <v>174.5</v>
      </c>
      <c r="E39" s="711">
        <v>178.1</v>
      </c>
      <c r="F39" s="711">
        <v>177.2</v>
      </c>
      <c r="G39" s="712">
        <v>170.6</v>
      </c>
      <c r="H39" s="710">
        <v>160.69999999999999</v>
      </c>
      <c r="I39" s="711">
        <v>154.69999999999999</v>
      </c>
      <c r="J39" s="711">
        <v>150.6</v>
      </c>
      <c r="K39" s="734">
        <v>172.3</v>
      </c>
      <c r="L39" s="740">
        <v>173.8</v>
      </c>
      <c r="M39" s="711">
        <v>175.1</v>
      </c>
      <c r="N39" s="711">
        <v>152.4</v>
      </c>
    </row>
    <row r="40" spans="1:14" ht="15" customHeight="1" x14ac:dyDescent="0.25">
      <c r="A40" s="737" t="s">
        <v>364</v>
      </c>
      <c r="B40" s="708">
        <v>23.9</v>
      </c>
      <c r="C40" s="709">
        <v>23.6</v>
      </c>
      <c r="D40" s="710">
        <v>21.4</v>
      </c>
      <c r="E40" s="711">
        <v>20.9</v>
      </c>
      <c r="F40" s="711">
        <v>20.3</v>
      </c>
      <c r="G40" s="712">
        <v>18.2</v>
      </c>
      <c r="H40" s="710">
        <v>17.5</v>
      </c>
      <c r="I40" s="711">
        <v>16.600000000000001</v>
      </c>
      <c r="J40" s="711">
        <v>16.100000000000001</v>
      </c>
      <c r="K40" s="734">
        <v>23.8</v>
      </c>
      <c r="L40" s="740">
        <v>19.2</v>
      </c>
      <c r="M40" s="711">
        <v>20.2</v>
      </c>
      <c r="N40" s="711">
        <v>16.399999999999999</v>
      </c>
    </row>
    <row r="41" spans="1:14" ht="15" customHeight="1" x14ac:dyDescent="0.25">
      <c r="A41" s="737" t="s">
        <v>365</v>
      </c>
      <c r="B41" s="708">
        <v>16.600000000000001</v>
      </c>
      <c r="C41" s="709">
        <v>16.100000000000001</v>
      </c>
      <c r="D41" s="710">
        <v>17.2</v>
      </c>
      <c r="E41" s="711">
        <v>16.7</v>
      </c>
      <c r="F41" s="711">
        <v>15.9</v>
      </c>
      <c r="G41" s="712">
        <v>15.8</v>
      </c>
      <c r="H41" s="710">
        <v>15</v>
      </c>
      <c r="I41" s="711">
        <v>15.4</v>
      </c>
      <c r="J41" s="711">
        <v>16.100000000000001</v>
      </c>
      <c r="K41" s="734">
        <v>16.399999999999999</v>
      </c>
      <c r="L41" s="740">
        <v>15.9</v>
      </c>
      <c r="M41" s="711">
        <v>16.399999999999999</v>
      </c>
      <c r="N41" s="711">
        <v>15.8</v>
      </c>
    </row>
    <row r="42" spans="1:14" ht="15" customHeight="1" x14ac:dyDescent="0.25">
      <c r="A42" s="737" t="s">
        <v>327</v>
      </c>
      <c r="B42" s="708">
        <v>23.5</v>
      </c>
      <c r="C42" s="709">
        <v>23.3</v>
      </c>
      <c r="D42" s="710">
        <v>25.200000000000017</v>
      </c>
      <c r="E42" s="711">
        <v>25.700000000000017</v>
      </c>
      <c r="F42" s="711">
        <v>25.3</v>
      </c>
      <c r="G42" s="712">
        <v>23.8</v>
      </c>
      <c r="H42" s="710">
        <v>23.9</v>
      </c>
      <c r="I42" s="711">
        <v>22.4</v>
      </c>
      <c r="J42" s="711">
        <v>21.100000000000023</v>
      </c>
      <c r="K42" s="734">
        <v>23.399999999999977</v>
      </c>
      <c r="L42" s="740">
        <v>24.599999999999994</v>
      </c>
      <c r="M42" s="711">
        <v>25</v>
      </c>
      <c r="N42" s="711">
        <v>21.9</v>
      </c>
    </row>
    <row r="43" spans="1:14" ht="15" customHeight="1" x14ac:dyDescent="0.25">
      <c r="A43" s="739" t="s">
        <v>328</v>
      </c>
      <c r="B43" s="708">
        <v>235.3</v>
      </c>
      <c r="C43" s="709">
        <v>236.5</v>
      </c>
      <c r="D43" s="710">
        <v>238.3</v>
      </c>
      <c r="E43" s="711">
        <v>241.4</v>
      </c>
      <c r="F43" s="711">
        <v>238.7</v>
      </c>
      <c r="G43" s="712">
        <v>228.4</v>
      </c>
      <c r="H43" s="710">
        <v>217.1</v>
      </c>
      <c r="I43" s="711">
        <v>209.1</v>
      </c>
      <c r="J43" s="711">
        <v>203.9</v>
      </c>
      <c r="K43" s="734">
        <v>235.9</v>
      </c>
      <c r="L43" s="740">
        <v>233.5</v>
      </c>
      <c r="M43" s="711">
        <v>236.7</v>
      </c>
      <c r="N43" s="711">
        <v>206.5</v>
      </c>
    </row>
    <row r="44" spans="1:14" ht="15" customHeight="1" x14ac:dyDescent="0.25">
      <c r="A44" s="737" t="s">
        <v>329</v>
      </c>
      <c r="B44" s="708">
        <v>42.3</v>
      </c>
      <c r="C44" s="709">
        <v>42.4</v>
      </c>
      <c r="D44" s="710">
        <v>42</v>
      </c>
      <c r="E44" s="711">
        <v>42.2</v>
      </c>
      <c r="F44" s="711">
        <v>40.9</v>
      </c>
      <c r="G44" s="712">
        <v>39.5</v>
      </c>
      <c r="H44" s="710">
        <v>37.799999999999997</v>
      </c>
      <c r="I44" s="711">
        <v>36.700000000000003</v>
      </c>
      <c r="J44" s="711">
        <v>36.4</v>
      </c>
      <c r="K44" s="734">
        <v>42.3</v>
      </c>
      <c r="L44" s="740">
        <v>40.200000000000003</v>
      </c>
      <c r="M44" s="711">
        <v>41.1</v>
      </c>
      <c r="N44" s="711">
        <v>36.6</v>
      </c>
    </row>
    <row r="45" spans="1:14" ht="15" customHeight="1" x14ac:dyDescent="0.25">
      <c r="A45" s="737" t="s">
        <v>330</v>
      </c>
      <c r="B45" s="708">
        <v>92.9</v>
      </c>
      <c r="C45" s="709">
        <v>89</v>
      </c>
      <c r="D45" s="710">
        <v>90.1</v>
      </c>
      <c r="E45" s="711">
        <v>86.6</v>
      </c>
      <c r="F45" s="711">
        <v>85</v>
      </c>
      <c r="G45" s="712">
        <v>79.5</v>
      </c>
      <c r="H45" s="741">
        <v>74.900000000000006</v>
      </c>
      <c r="I45" s="711">
        <v>72</v>
      </c>
      <c r="J45" s="711">
        <v>69.8</v>
      </c>
      <c r="K45" s="704">
        <v>90.9</v>
      </c>
      <c r="L45" s="705">
        <v>82.2</v>
      </c>
      <c r="M45" s="706">
        <v>85.3</v>
      </c>
      <c r="N45" s="706">
        <v>70.599999999999994</v>
      </c>
    </row>
    <row r="46" spans="1:14" ht="15" customHeight="1" x14ac:dyDescent="0.25">
      <c r="A46" s="742" t="s">
        <v>331</v>
      </c>
      <c r="B46" s="743">
        <v>135.19999999999999</v>
      </c>
      <c r="C46" s="744">
        <v>131.4</v>
      </c>
      <c r="D46" s="745">
        <v>132.1</v>
      </c>
      <c r="E46" s="746">
        <v>128.80000000000001</v>
      </c>
      <c r="F46" s="746">
        <v>125.9</v>
      </c>
      <c r="G46" s="747">
        <v>119</v>
      </c>
      <c r="H46" s="745">
        <v>112.7</v>
      </c>
      <c r="I46" s="746">
        <v>108.7</v>
      </c>
      <c r="J46" s="746">
        <v>106.2</v>
      </c>
      <c r="K46" s="748">
        <v>133.19999999999999</v>
      </c>
      <c r="L46" s="749">
        <v>122.4</v>
      </c>
      <c r="M46" s="750">
        <v>126.4</v>
      </c>
      <c r="N46" s="750">
        <v>107.2</v>
      </c>
    </row>
    <row r="47" spans="1:14" ht="15" customHeight="1" x14ac:dyDescent="0.25">
      <c r="A47" s="751" t="s">
        <v>332</v>
      </c>
      <c r="B47" s="752">
        <v>47.700000000000017</v>
      </c>
      <c r="C47" s="753">
        <v>52.4</v>
      </c>
      <c r="D47" s="754">
        <v>51.599999999999994</v>
      </c>
      <c r="E47" s="755">
        <v>55.5</v>
      </c>
      <c r="F47" s="755">
        <v>54.7</v>
      </c>
      <c r="G47" s="756">
        <v>49.7</v>
      </c>
      <c r="H47" s="754">
        <v>47.6</v>
      </c>
      <c r="I47" s="755">
        <v>46.5</v>
      </c>
      <c r="J47" s="755">
        <v>42.7</v>
      </c>
      <c r="K47" s="757">
        <v>50.100000000000023</v>
      </c>
      <c r="L47" s="758">
        <v>52.099999999999994</v>
      </c>
      <c r="M47" s="759">
        <v>52.900000000000006</v>
      </c>
      <c r="N47" s="759">
        <v>44.9</v>
      </c>
    </row>
    <row r="48" spans="1:14" ht="15" customHeight="1" x14ac:dyDescent="0.25">
      <c r="A48" s="637" t="s">
        <v>333</v>
      </c>
      <c r="B48" s="678">
        <v>182.9</v>
      </c>
      <c r="C48" s="760">
        <v>183.8</v>
      </c>
      <c r="D48" s="683">
        <v>183.7</v>
      </c>
      <c r="E48" s="684">
        <v>184.3</v>
      </c>
      <c r="F48" s="684">
        <v>180.6</v>
      </c>
      <c r="G48" s="761">
        <v>168.7</v>
      </c>
      <c r="H48" s="683">
        <v>160.30000000000001</v>
      </c>
      <c r="I48" s="684">
        <v>155.19999999999999</v>
      </c>
      <c r="J48" s="684">
        <v>148.9</v>
      </c>
      <c r="K48" s="685">
        <v>183.3</v>
      </c>
      <c r="L48" s="686">
        <v>174.5</v>
      </c>
      <c r="M48" s="687">
        <v>179.3</v>
      </c>
      <c r="N48" s="687">
        <v>152.1</v>
      </c>
    </row>
    <row r="49" spans="1:14" ht="15" customHeight="1" x14ac:dyDescent="0.25">
      <c r="A49" s="762" t="s">
        <v>334</v>
      </c>
      <c r="B49" s="763"/>
      <c r="C49" s="764"/>
      <c r="D49" s="765"/>
      <c r="E49" s="766"/>
      <c r="F49" s="766"/>
      <c r="G49" s="767"/>
      <c r="H49" s="768"/>
      <c r="I49" s="766"/>
      <c r="J49" s="766"/>
      <c r="K49" s="769"/>
      <c r="L49" s="770"/>
      <c r="M49" s="771"/>
      <c r="N49" s="771"/>
    </row>
    <row r="50" spans="1:14" ht="15" customHeight="1" x14ac:dyDescent="0.25">
      <c r="A50" s="619" t="s">
        <v>335</v>
      </c>
      <c r="B50" s="772">
        <v>40287</v>
      </c>
      <c r="C50" s="773">
        <v>40488</v>
      </c>
      <c r="D50" s="625">
        <v>40697</v>
      </c>
      <c r="E50" s="626">
        <v>41289</v>
      </c>
      <c r="F50" s="626">
        <v>41274</v>
      </c>
      <c r="G50" s="774">
        <v>41481</v>
      </c>
      <c r="H50" s="625">
        <v>41660</v>
      </c>
      <c r="I50" s="626">
        <v>42143</v>
      </c>
      <c r="J50" s="626">
        <v>42574</v>
      </c>
      <c r="K50" s="775"/>
      <c r="L50" s="776"/>
      <c r="M50" s="777"/>
      <c r="N50" s="777"/>
    </row>
    <row r="51" spans="1:14" ht="15" customHeight="1" x14ac:dyDescent="0.25">
      <c r="A51" s="661" t="s">
        <v>336</v>
      </c>
      <c r="B51" s="778">
        <v>1088</v>
      </c>
      <c r="C51" s="345">
        <v>1112</v>
      </c>
      <c r="D51" s="779">
        <v>1140</v>
      </c>
      <c r="E51" s="216">
        <v>1161</v>
      </c>
      <c r="F51" s="216">
        <v>1161</v>
      </c>
      <c r="G51" s="780">
        <v>1175</v>
      </c>
      <c r="H51" s="779">
        <v>1203</v>
      </c>
      <c r="I51" s="216">
        <v>1205</v>
      </c>
      <c r="J51" s="216">
        <v>1214</v>
      </c>
      <c r="K51" s="781"/>
      <c r="L51" s="782"/>
      <c r="M51" s="783"/>
      <c r="N51" s="783"/>
    </row>
    <row r="52" spans="1:14" ht="15" customHeight="1" x14ac:dyDescent="0.25">
      <c r="A52" s="619" t="s">
        <v>256</v>
      </c>
      <c r="B52" s="772">
        <v>4931</v>
      </c>
      <c r="C52" s="345">
        <v>4949</v>
      </c>
      <c r="D52" s="625">
        <v>4976</v>
      </c>
      <c r="E52" s="626">
        <v>4845</v>
      </c>
      <c r="F52" s="626">
        <v>4845</v>
      </c>
      <c r="G52" s="774">
        <v>4843</v>
      </c>
      <c r="H52" s="625">
        <v>4885</v>
      </c>
      <c r="I52" s="626">
        <v>4885</v>
      </c>
      <c r="J52" s="626">
        <v>4759</v>
      </c>
      <c r="K52" s="784"/>
      <c r="L52" s="785"/>
      <c r="M52" s="783"/>
      <c r="N52" s="783"/>
    </row>
    <row r="53" spans="1:14" ht="15" customHeight="1" x14ac:dyDescent="0.25">
      <c r="A53" s="786" t="s">
        <v>366</v>
      </c>
      <c r="B53" s="787">
        <v>8</v>
      </c>
      <c r="C53" s="788">
        <v>8</v>
      </c>
      <c r="D53" s="789">
        <v>10</v>
      </c>
      <c r="E53" s="790">
        <v>10</v>
      </c>
      <c r="F53" s="790">
        <v>11</v>
      </c>
      <c r="G53" s="791">
        <v>10</v>
      </c>
      <c r="H53" s="789">
        <v>9</v>
      </c>
      <c r="I53" s="790">
        <v>10</v>
      </c>
      <c r="J53" s="790">
        <v>10</v>
      </c>
      <c r="K53" s="792">
        <v>16</v>
      </c>
      <c r="L53" s="793">
        <v>21</v>
      </c>
      <c r="M53" s="794">
        <v>41</v>
      </c>
      <c r="N53" s="794">
        <v>39</v>
      </c>
    </row>
    <row r="54" spans="1:14" ht="14.5" customHeight="1" x14ac:dyDescent="0.25">
      <c r="A54" s="795"/>
      <c r="B54" s="796"/>
      <c r="C54" s="796"/>
      <c r="D54" s="797"/>
      <c r="E54" s="797"/>
      <c r="F54" s="797"/>
      <c r="G54" s="797"/>
      <c r="H54" s="797"/>
      <c r="I54" s="797"/>
      <c r="J54" s="797"/>
      <c r="K54" s="797"/>
      <c r="L54" s="797"/>
      <c r="M54" s="797"/>
      <c r="N54" s="797"/>
    </row>
    <row r="55" spans="1:14" ht="12" customHeight="1" x14ac:dyDescent="0.25">
      <c r="A55" s="3213" t="s">
        <v>367</v>
      </c>
      <c r="B55" s="3213" t="s">
        <v>15</v>
      </c>
      <c r="C55" s="3213" t="s">
        <v>15</v>
      </c>
      <c r="D55" s="3213" t="s">
        <v>15</v>
      </c>
      <c r="E55" s="3213" t="s">
        <v>15</v>
      </c>
      <c r="F55" s="3213" t="s">
        <v>15</v>
      </c>
      <c r="G55" s="3213" t="s">
        <v>15</v>
      </c>
      <c r="H55" s="3213" t="s">
        <v>15</v>
      </c>
      <c r="I55" s="3213" t="s">
        <v>15</v>
      </c>
      <c r="J55" s="3213" t="s">
        <v>15</v>
      </c>
      <c r="K55" s="3213" t="s">
        <v>15</v>
      </c>
      <c r="L55" s="3213" t="s">
        <v>15</v>
      </c>
      <c r="M55" s="3213" t="s">
        <v>15</v>
      </c>
      <c r="N55" s="3213" t="s">
        <v>15</v>
      </c>
    </row>
    <row r="56" spans="1:14" ht="12" customHeight="1" x14ac:dyDescent="0.25">
      <c r="A56" s="3213" t="s">
        <v>368</v>
      </c>
      <c r="B56" s="3213" t="s">
        <v>15</v>
      </c>
      <c r="C56" s="3213" t="s">
        <v>15</v>
      </c>
      <c r="D56" s="3213" t="s">
        <v>15</v>
      </c>
      <c r="E56" s="3213" t="s">
        <v>15</v>
      </c>
      <c r="F56" s="3213" t="s">
        <v>15</v>
      </c>
      <c r="G56" s="3213" t="s">
        <v>15</v>
      </c>
      <c r="H56" s="3213" t="s">
        <v>15</v>
      </c>
      <c r="I56" s="3213" t="s">
        <v>15</v>
      </c>
      <c r="J56" s="3213" t="s">
        <v>15</v>
      </c>
      <c r="K56" s="3213" t="s">
        <v>15</v>
      </c>
      <c r="L56" s="3213" t="s">
        <v>15</v>
      </c>
      <c r="M56" s="3213" t="s">
        <v>15</v>
      </c>
      <c r="N56" s="3213" t="s">
        <v>15</v>
      </c>
    </row>
    <row r="57" spans="1:14" ht="12" customHeight="1" x14ac:dyDescent="0.25">
      <c r="A57" s="798" t="s">
        <v>369</v>
      </c>
      <c r="B57" s="798"/>
      <c r="C57" s="798"/>
      <c r="D57" s="798"/>
      <c r="E57" s="798"/>
      <c r="F57" s="798"/>
      <c r="G57" s="798"/>
      <c r="H57" s="798"/>
      <c r="I57" s="798"/>
      <c r="J57" s="798"/>
      <c r="K57" s="798"/>
      <c r="L57" s="798"/>
      <c r="M57" s="798"/>
      <c r="N57" s="798"/>
    </row>
    <row r="58" spans="1:14" ht="12" customHeight="1" x14ac:dyDescent="0.25">
      <c r="A58" s="798" t="s">
        <v>370</v>
      </c>
      <c r="B58" s="798"/>
      <c r="C58" s="798"/>
      <c r="D58" s="798"/>
      <c r="E58" s="798"/>
      <c r="F58" s="798"/>
      <c r="G58" s="798"/>
      <c r="H58" s="798"/>
      <c r="I58" s="798"/>
      <c r="J58" s="798"/>
      <c r="K58" s="798"/>
      <c r="L58" s="798"/>
      <c r="M58" s="798"/>
      <c r="N58" s="798"/>
    </row>
    <row r="59" spans="1:14" ht="12" customHeight="1" x14ac:dyDescent="0.25">
      <c r="A59" s="798" t="s">
        <v>371</v>
      </c>
      <c r="B59" s="798"/>
      <c r="C59" s="798"/>
      <c r="D59" s="798"/>
      <c r="E59" s="798"/>
      <c r="F59" s="798"/>
      <c r="G59" s="798"/>
      <c r="H59" s="798"/>
      <c r="I59" s="798"/>
      <c r="J59" s="798"/>
      <c r="K59" s="798"/>
      <c r="L59" s="798"/>
      <c r="M59" s="798"/>
      <c r="N59" s="798"/>
    </row>
    <row r="60" spans="1:14" ht="12" customHeight="1" x14ac:dyDescent="0.25">
      <c r="A60" s="798" t="s">
        <v>372</v>
      </c>
      <c r="B60" s="798"/>
      <c r="C60" s="798"/>
      <c r="D60" s="798"/>
      <c r="E60" s="798"/>
      <c r="F60" s="798"/>
      <c r="G60" s="798"/>
      <c r="H60" s="798"/>
      <c r="I60" s="798"/>
      <c r="J60" s="798"/>
      <c r="K60" s="798"/>
      <c r="L60" s="798"/>
      <c r="M60" s="798"/>
      <c r="N60" s="798"/>
    </row>
    <row r="61" spans="1:14" ht="12" customHeight="1" x14ac:dyDescent="0.25">
      <c r="A61" s="798" t="s">
        <v>373</v>
      </c>
      <c r="B61" s="798"/>
      <c r="C61" s="798"/>
      <c r="D61" s="798"/>
      <c r="E61" s="798"/>
      <c r="F61" s="798"/>
      <c r="G61" s="798"/>
      <c r="H61" s="798"/>
      <c r="I61" s="798"/>
      <c r="J61" s="798"/>
      <c r="K61" s="798"/>
      <c r="L61" s="798"/>
      <c r="M61" s="798"/>
      <c r="N61" s="798"/>
    </row>
  </sheetData>
  <mergeCells count="8">
    <mergeCell ref="A55:N55"/>
    <mergeCell ref="A56:N56"/>
    <mergeCell ref="A2:N2"/>
    <mergeCell ref="B3:C3"/>
    <mergeCell ref="D3:G3"/>
    <mergeCell ref="H3:J3"/>
    <mergeCell ref="K3:L3"/>
    <mergeCell ref="M3:N3"/>
  </mergeCells>
  <hyperlinks>
    <hyperlink ref="A1" location="ToC!A2" display="Back to Table of Contents" xr:uid="{E04C2B0C-4CAC-43A9-B118-751091A7E7A3}"/>
  </hyperlinks>
  <pageMargins left="0.5" right="0.5" top="0.5" bottom="0.5" header="0.25" footer="0.25"/>
  <pageSetup scale="48" orientation="landscape" horizontalDpi="72" verticalDpi="72" r:id="rId1"/>
  <headerFooter>
    <oddFooter>&amp;L&amp;G&amp;C&amp;"Scotia,Regular"&amp;9Supplementary Financial Information (SFI)&amp;R5&amp;"Scotia,Regular"&amp;7</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BDA088-348F-43F9-ADCB-9A9E82E68E5D}">
  <sheetPr>
    <pageSetUpPr fitToPage="1"/>
  </sheetPr>
  <dimension ref="A1:N62"/>
  <sheetViews>
    <sheetView showGridLines="0" zoomScaleNormal="100" workbookViewId="0"/>
  </sheetViews>
  <sheetFormatPr defaultRowHeight="12.5" x14ac:dyDescent="0.25"/>
  <cols>
    <col min="1" max="1" width="75.54296875" style="22" customWidth="1"/>
    <col min="2" max="2" width="11.26953125" style="22" customWidth="1"/>
    <col min="3" max="14" width="12.54296875" style="22" customWidth="1"/>
    <col min="15" max="16384" width="8.7265625" style="22"/>
  </cols>
  <sheetData>
    <row r="1" spans="1:14" ht="20" customHeight="1" x14ac:dyDescent="0.25">
      <c r="A1" s="21" t="s">
        <v>13</v>
      </c>
    </row>
    <row r="2" spans="1:14" ht="25.4" customHeight="1" x14ac:dyDescent="0.25">
      <c r="A2" s="3223" t="s">
        <v>374</v>
      </c>
      <c r="B2" s="3224" t="s">
        <v>15</v>
      </c>
      <c r="C2" s="3224" t="s">
        <v>15</v>
      </c>
      <c r="D2" s="3224" t="s">
        <v>15</v>
      </c>
      <c r="E2" s="3224" t="s">
        <v>15</v>
      </c>
      <c r="F2" s="3224" t="s">
        <v>15</v>
      </c>
      <c r="G2" s="3224" t="s">
        <v>15</v>
      </c>
      <c r="H2" s="3224" t="s">
        <v>15</v>
      </c>
      <c r="I2" s="3224" t="s">
        <v>15</v>
      </c>
      <c r="J2" s="3224" t="s">
        <v>15</v>
      </c>
      <c r="K2" s="3224" t="s">
        <v>15</v>
      </c>
      <c r="L2" s="3224" t="s">
        <v>15</v>
      </c>
      <c r="M2" s="3224" t="s">
        <v>15</v>
      </c>
      <c r="N2" s="3224" t="s">
        <v>15</v>
      </c>
    </row>
    <row r="3" spans="1:14" ht="15" customHeight="1" x14ac:dyDescent="0.25">
      <c r="A3" s="799"/>
      <c r="B3" s="3225" t="s">
        <v>174</v>
      </c>
      <c r="C3" s="3226" t="s">
        <v>15</v>
      </c>
      <c r="D3" s="3227" t="s">
        <v>345</v>
      </c>
      <c r="E3" s="3228" t="s">
        <v>15</v>
      </c>
      <c r="F3" s="3228" t="s">
        <v>15</v>
      </c>
      <c r="G3" s="3229" t="s">
        <v>15</v>
      </c>
      <c r="H3" s="3227" t="s">
        <v>346</v>
      </c>
      <c r="I3" s="3228" t="s">
        <v>15</v>
      </c>
      <c r="J3" s="3228" t="s">
        <v>15</v>
      </c>
      <c r="K3" s="3227" t="s">
        <v>175</v>
      </c>
      <c r="L3" s="3230" t="s">
        <v>15</v>
      </c>
      <c r="M3" s="3228" t="s">
        <v>176</v>
      </c>
      <c r="N3" s="3228" t="s">
        <v>15</v>
      </c>
    </row>
    <row r="4" spans="1:14" ht="15" customHeight="1" x14ac:dyDescent="0.25">
      <c r="A4" s="800"/>
      <c r="B4" s="801" t="s">
        <v>178</v>
      </c>
      <c r="C4" s="802" t="s">
        <v>179</v>
      </c>
      <c r="D4" s="803" t="s">
        <v>180</v>
      </c>
      <c r="E4" s="804" t="s">
        <v>181</v>
      </c>
      <c r="F4" s="804" t="s">
        <v>182</v>
      </c>
      <c r="G4" s="805" t="s">
        <v>179</v>
      </c>
      <c r="H4" s="803" t="s">
        <v>180</v>
      </c>
      <c r="I4" s="804" t="s">
        <v>181</v>
      </c>
      <c r="J4" s="804" t="s">
        <v>182</v>
      </c>
      <c r="K4" s="806">
        <v>2024</v>
      </c>
      <c r="L4" s="807">
        <v>2023</v>
      </c>
      <c r="M4" s="808">
        <v>2023</v>
      </c>
      <c r="N4" s="809">
        <v>2022</v>
      </c>
    </row>
    <row r="5" spans="1:14" ht="15" customHeight="1" x14ac:dyDescent="0.25">
      <c r="A5" s="810" t="s">
        <v>347</v>
      </c>
      <c r="B5" s="811"/>
      <c r="C5" s="812"/>
      <c r="D5" s="813"/>
      <c r="E5" s="814"/>
      <c r="F5" s="814"/>
      <c r="G5" s="815"/>
      <c r="H5" s="813"/>
      <c r="I5" s="814"/>
      <c r="J5" s="814"/>
      <c r="K5" s="816"/>
      <c r="L5" s="817"/>
      <c r="M5" s="818"/>
      <c r="N5" s="818"/>
    </row>
    <row r="6" spans="1:14" ht="15" customHeight="1" x14ac:dyDescent="0.25">
      <c r="A6" s="819" t="s">
        <v>348</v>
      </c>
      <c r="B6" s="820">
        <v>2261</v>
      </c>
      <c r="C6" s="621">
        <v>2227</v>
      </c>
      <c r="D6" s="821">
        <v>2114</v>
      </c>
      <c r="E6" s="626">
        <v>2077</v>
      </c>
      <c r="F6" s="626">
        <v>1991</v>
      </c>
      <c r="G6" s="774">
        <v>1974</v>
      </c>
      <c r="H6" s="625">
        <v>1951</v>
      </c>
      <c r="I6" s="626">
        <v>1926</v>
      </c>
      <c r="J6" s="626">
        <v>1833</v>
      </c>
      <c r="K6" s="822">
        <v>4507</v>
      </c>
      <c r="L6" s="823">
        <v>3973</v>
      </c>
      <c r="M6" s="824">
        <v>8177</v>
      </c>
      <c r="N6" s="824">
        <v>7563</v>
      </c>
    </row>
    <row r="7" spans="1:14" ht="15" customHeight="1" x14ac:dyDescent="0.25">
      <c r="A7" s="819" t="s">
        <v>298</v>
      </c>
      <c r="B7" s="820">
        <v>731</v>
      </c>
      <c r="C7" s="621">
        <v>851</v>
      </c>
      <c r="D7" s="625">
        <v>651</v>
      </c>
      <c r="E7" s="626">
        <v>752</v>
      </c>
      <c r="F7" s="626">
        <v>831</v>
      </c>
      <c r="G7" s="774">
        <v>861</v>
      </c>
      <c r="H7" s="625">
        <v>753</v>
      </c>
      <c r="I7" s="626">
        <v>709</v>
      </c>
      <c r="J7" s="626">
        <v>778</v>
      </c>
      <c r="K7" s="822">
        <v>1588</v>
      </c>
      <c r="L7" s="823">
        <v>1698</v>
      </c>
      <c r="M7" s="824">
        <v>3107</v>
      </c>
      <c r="N7" s="824">
        <v>3065</v>
      </c>
    </row>
    <row r="8" spans="1:14" ht="15" customHeight="1" x14ac:dyDescent="0.25">
      <c r="A8" s="825" t="s">
        <v>299</v>
      </c>
      <c r="B8" s="826">
        <v>640</v>
      </c>
      <c r="C8" s="632">
        <v>687</v>
      </c>
      <c r="D8" s="633">
        <v>584</v>
      </c>
      <c r="E8" s="634">
        <v>620</v>
      </c>
      <c r="F8" s="634">
        <v>595</v>
      </c>
      <c r="G8" s="827">
        <v>672</v>
      </c>
      <c r="H8" s="633">
        <v>604</v>
      </c>
      <c r="I8" s="634">
        <v>592</v>
      </c>
      <c r="J8" s="634">
        <v>597</v>
      </c>
      <c r="K8" s="828">
        <v>1326</v>
      </c>
      <c r="L8" s="829">
        <v>1267</v>
      </c>
      <c r="M8" s="830">
        <v>2472</v>
      </c>
      <c r="N8" s="830">
        <v>2402</v>
      </c>
    </row>
    <row r="9" spans="1:14" ht="15" customHeight="1" x14ac:dyDescent="0.25">
      <c r="A9" s="825" t="s">
        <v>300</v>
      </c>
      <c r="B9" s="826">
        <v>57</v>
      </c>
      <c r="C9" s="632">
        <v>60</v>
      </c>
      <c r="D9" s="633">
        <v>57</v>
      </c>
      <c r="E9" s="634">
        <v>62</v>
      </c>
      <c r="F9" s="634">
        <v>67</v>
      </c>
      <c r="G9" s="827">
        <v>62</v>
      </c>
      <c r="H9" s="633">
        <v>52</v>
      </c>
      <c r="I9" s="634">
        <v>55</v>
      </c>
      <c r="J9" s="634">
        <v>78</v>
      </c>
      <c r="K9" s="828">
        <v>117</v>
      </c>
      <c r="L9" s="829">
        <v>129</v>
      </c>
      <c r="M9" s="830">
        <v>248</v>
      </c>
      <c r="N9" s="830">
        <v>253</v>
      </c>
    </row>
    <row r="10" spans="1:14" ht="15" customHeight="1" x14ac:dyDescent="0.25">
      <c r="A10" s="825" t="s">
        <v>301</v>
      </c>
      <c r="B10" s="826">
        <v>34</v>
      </c>
      <c r="C10" s="632">
        <v>104</v>
      </c>
      <c r="D10" s="633">
        <v>10</v>
      </c>
      <c r="E10" s="634">
        <v>70</v>
      </c>
      <c r="F10" s="634">
        <v>169</v>
      </c>
      <c r="G10" s="827">
        <v>127</v>
      </c>
      <c r="H10" s="633">
        <v>97</v>
      </c>
      <c r="I10" s="634">
        <v>62</v>
      </c>
      <c r="J10" s="634">
        <v>103</v>
      </c>
      <c r="K10" s="828">
        <v>145</v>
      </c>
      <c r="L10" s="829">
        <v>302</v>
      </c>
      <c r="M10" s="830">
        <v>387</v>
      </c>
      <c r="N10" s="830">
        <v>410</v>
      </c>
    </row>
    <row r="11" spans="1:14" ht="15" customHeight="1" x14ac:dyDescent="0.25">
      <c r="A11" s="831" t="s">
        <v>302</v>
      </c>
      <c r="B11" s="820">
        <v>2992</v>
      </c>
      <c r="C11" s="621">
        <v>3078</v>
      </c>
      <c r="D11" s="625">
        <v>2765</v>
      </c>
      <c r="E11" s="626">
        <v>2829</v>
      </c>
      <c r="F11" s="626">
        <v>2822</v>
      </c>
      <c r="G11" s="774">
        <v>2835</v>
      </c>
      <c r="H11" s="625">
        <v>2704</v>
      </c>
      <c r="I11" s="626">
        <v>2635</v>
      </c>
      <c r="J11" s="626">
        <v>2611</v>
      </c>
      <c r="K11" s="822">
        <v>6095</v>
      </c>
      <c r="L11" s="823">
        <v>5671</v>
      </c>
      <c r="M11" s="824">
        <v>11284</v>
      </c>
      <c r="N11" s="824">
        <v>10628</v>
      </c>
    </row>
    <row r="12" spans="1:14" ht="15" customHeight="1" x14ac:dyDescent="0.25">
      <c r="A12" s="819" t="s">
        <v>277</v>
      </c>
      <c r="B12" s="620">
        <v>566</v>
      </c>
      <c r="C12" s="638">
        <v>568</v>
      </c>
      <c r="D12" s="625">
        <v>510</v>
      </c>
      <c r="E12" s="626">
        <v>505</v>
      </c>
      <c r="F12" s="626">
        <v>439</v>
      </c>
      <c r="G12" s="774">
        <v>424</v>
      </c>
      <c r="H12" s="625">
        <v>384</v>
      </c>
      <c r="I12" s="626">
        <v>359</v>
      </c>
      <c r="J12" s="626">
        <v>301</v>
      </c>
      <c r="K12" s="822">
        <v>1140</v>
      </c>
      <c r="L12" s="823">
        <v>867</v>
      </c>
      <c r="M12" s="824">
        <v>1886</v>
      </c>
      <c r="N12" s="824">
        <v>1357</v>
      </c>
    </row>
    <row r="13" spans="1:14" ht="15" customHeight="1" x14ac:dyDescent="0.25">
      <c r="A13" s="819" t="s">
        <v>349</v>
      </c>
      <c r="B13" s="620">
        <v>1537</v>
      </c>
      <c r="C13" s="638">
        <v>1569</v>
      </c>
      <c r="D13" s="625">
        <v>1521</v>
      </c>
      <c r="E13" s="626">
        <v>1486</v>
      </c>
      <c r="F13" s="626">
        <v>1501</v>
      </c>
      <c r="G13" s="774">
        <v>1509</v>
      </c>
      <c r="H13" s="625">
        <v>1476</v>
      </c>
      <c r="I13" s="626">
        <v>1418</v>
      </c>
      <c r="J13" s="626">
        <v>1376</v>
      </c>
      <c r="K13" s="822">
        <v>3108</v>
      </c>
      <c r="L13" s="823">
        <v>3009</v>
      </c>
      <c r="M13" s="824">
        <v>6017</v>
      </c>
      <c r="N13" s="824">
        <v>5691</v>
      </c>
    </row>
    <row r="14" spans="1:14" ht="15" customHeight="1" x14ac:dyDescent="0.25">
      <c r="A14" s="831" t="s">
        <v>279</v>
      </c>
      <c r="B14" s="620">
        <v>889</v>
      </c>
      <c r="C14" s="638">
        <v>941</v>
      </c>
      <c r="D14" s="625">
        <v>734</v>
      </c>
      <c r="E14" s="626">
        <v>838</v>
      </c>
      <c r="F14" s="626">
        <v>882</v>
      </c>
      <c r="G14" s="774">
        <v>902</v>
      </c>
      <c r="H14" s="625">
        <v>844</v>
      </c>
      <c r="I14" s="626">
        <v>858</v>
      </c>
      <c r="J14" s="626">
        <v>934</v>
      </c>
      <c r="K14" s="822">
        <v>1847</v>
      </c>
      <c r="L14" s="823">
        <v>1795</v>
      </c>
      <c r="M14" s="824">
        <v>3381</v>
      </c>
      <c r="N14" s="824">
        <v>3580</v>
      </c>
    </row>
    <row r="15" spans="1:14" ht="15" customHeight="1" x14ac:dyDescent="0.25">
      <c r="A15" s="819" t="s">
        <v>305</v>
      </c>
      <c r="B15" s="620">
        <v>194</v>
      </c>
      <c r="C15" s="638">
        <v>186</v>
      </c>
      <c r="D15" s="625">
        <v>163</v>
      </c>
      <c r="E15" s="626">
        <v>196</v>
      </c>
      <c r="F15" s="626">
        <v>181</v>
      </c>
      <c r="G15" s="774">
        <v>174</v>
      </c>
      <c r="H15" s="625">
        <v>115</v>
      </c>
      <c r="I15" s="626">
        <v>134</v>
      </c>
      <c r="J15" s="626">
        <v>202</v>
      </c>
      <c r="K15" s="822">
        <v>384</v>
      </c>
      <c r="L15" s="823">
        <v>359</v>
      </c>
      <c r="M15" s="824">
        <v>722</v>
      </c>
      <c r="N15" s="824">
        <v>675</v>
      </c>
    </row>
    <row r="16" spans="1:14" ht="15" customHeight="1" x14ac:dyDescent="0.25">
      <c r="A16" s="831" t="s">
        <v>306</v>
      </c>
      <c r="B16" s="620">
        <v>695</v>
      </c>
      <c r="C16" s="638">
        <v>755</v>
      </c>
      <c r="D16" s="625">
        <v>571</v>
      </c>
      <c r="E16" s="626">
        <v>642</v>
      </c>
      <c r="F16" s="626">
        <v>701</v>
      </c>
      <c r="G16" s="774">
        <v>728</v>
      </c>
      <c r="H16" s="625">
        <v>729</v>
      </c>
      <c r="I16" s="626">
        <v>724</v>
      </c>
      <c r="J16" s="626">
        <v>732</v>
      </c>
      <c r="K16" s="822">
        <v>1463</v>
      </c>
      <c r="L16" s="823">
        <v>1436</v>
      </c>
      <c r="M16" s="824">
        <v>2659</v>
      </c>
      <c r="N16" s="824">
        <v>2905</v>
      </c>
    </row>
    <row r="17" spans="1:14" ht="15" customHeight="1" x14ac:dyDescent="0.25">
      <c r="A17" s="819" t="s">
        <v>375</v>
      </c>
      <c r="B17" s="620">
        <v>6</v>
      </c>
      <c r="C17" s="638">
        <v>6</v>
      </c>
      <c r="D17" s="625">
        <v>6</v>
      </c>
      <c r="E17" s="626">
        <v>7</v>
      </c>
      <c r="F17" s="626">
        <v>7</v>
      </c>
      <c r="G17" s="774">
        <v>7</v>
      </c>
      <c r="H17" s="625">
        <v>7</v>
      </c>
      <c r="I17" s="626">
        <v>6</v>
      </c>
      <c r="J17" s="626">
        <v>7</v>
      </c>
      <c r="K17" s="822">
        <v>12</v>
      </c>
      <c r="L17" s="823">
        <v>14</v>
      </c>
      <c r="M17" s="824">
        <v>28</v>
      </c>
      <c r="N17" s="824">
        <v>29</v>
      </c>
    </row>
    <row r="18" spans="1:14" ht="15" customHeight="1" x14ac:dyDescent="0.25">
      <c r="A18" s="831" t="s">
        <v>376</v>
      </c>
      <c r="B18" s="620">
        <v>701</v>
      </c>
      <c r="C18" s="638">
        <v>761</v>
      </c>
      <c r="D18" s="821">
        <v>577</v>
      </c>
      <c r="E18" s="626">
        <v>649</v>
      </c>
      <c r="F18" s="626">
        <v>708</v>
      </c>
      <c r="G18" s="774">
        <v>735</v>
      </c>
      <c r="H18" s="625">
        <v>736</v>
      </c>
      <c r="I18" s="626">
        <v>730</v>
      </c>
      <c r="J18" s="626">
        <v>739</v>
      </c>
      <c r="K18" s="625">
        <v>1475</v>
      </c>
      <c r="L18" s="832">
        <v>1450</v>
      </c>
      <c r="M18" s="626">
        <v>2687</v>
      </c>
      <c r="N18" s="626">
        <v>2934</v>
      </c>
    </row>
    <row r="19" spans="1:14" ht="15" customHeight="1" x14ac:dyDescent="0.25">
      <c r="A19" s="831" t="s">
        <v>350</v>
      </c>
      <c r="B19" s="620">
        <v>24</v>
      </c>
      <c r="C19" s="638">
        <v>22</v>
      </c>
      <c r="D19" s="625">
        <v>31</v>
      </c>
      <c r="E19" s="626">
        <v>18</v>
      </c>
      <c r="F19" s="626">
        <v>19</v>
      </c>
      <c r="G19" s="774">
        <v>33</v>
      </c>
      <c r="H19" s="625">
        <v>38</v>
      </c>
      <c r="I19" s="626">
        <v>54</v>
      </c>
      <c r="J19" s="626">
        <v>75</v>
      </c>
      <c r="K19" s="822">
        <v>46</v>
      </c>
      <c r="L19" s="823">
        <v>52</v>
      </c>
      <c r="M19" s="824">
        <v>100</v>
      </c>
      <c r="N19" s="824">
        <v>256</v>
      </c>
    </row>
    <row r="20" spans="1:14" ht="15" customHeight="1" x14ac:dyDescent="0.25">
      <c r="A20" s="831" t="s">
        <v>351</v>
      </c>
      <c r="B20" s="620">
        <v>671</v>
      </c>
      <c r="C20" s="638">
        <v>733</v>
      </c>
      <c r="D20" s="625">
        <v>540</v>
      </c>
      <c r="E20" s="626">
        <v>624</v>
      </c>
      <c r="F20" s="626">
        <v>682</v>
      </c>
      <c r="G20" s="774">
        <v>695</v>
      </c>
      <c r="H20" s="625">
        <v>691</v>
      </c>
      <c r="I20" s="626">
        <v>670</v>
      </c>
      <c r="J20" s="626">
        <v>657</v>
      </c>
      <c r="K20" s="625">
        <v>1417</v>
      </c>
      <c r="L20" s="832">
        <v>1384</v>
      </c>
      <c r="M20" s="626">
        <v>2559</v>
      </c>
      <c r="N20" s="626">
        <v>2649</v>
      </c>
    </row>
    <row r="21" spans="1:14" ht="15" customHeight="1" x14ac:dyDescent="0.25">
      <c r="A21" s="831" t="s">
        <v>377</v>
      </c>
      <c r="B21" s="620">
        <v>24</v>
      </c>
      <c r="C21" s="638">
        <v>22</v>
      </c>
      <c r="D21" s="625">
        <v>31</v>
      </c>
      <c r="E21" s="626">
        <v>18</v>
      </c>
      <c r="F21" s="626">
        <v>19</v>
      </c>
      <c r="G21" s="774">
        <v>33</v>
      </c>
      <c r="H21" s="625">
        <v>38</v>
      </c>
      <c r="I21" s="626">
        <v>54</v>
      </c>
      <c r="J21" s="626">
        <v>75</v>
      </c>
      <c r="K21" s="822">
        <v>46</v>
      </c>
      <c r="L21" s="823">
        <v>52</v>
      </c>
      <c r="M21" s="824">
        <v>100</v>
      </c>
      <c r="N21" s="824">
        <v>256</v>
      </c>
    </row>
    <row r="22" spans="1:14" ht="15" customHeight="1" x14ac:dyDescent="0.25">
      <c r="A22" s="831" t="s">
        <v>378</v>
      </c>
      <c r="B22" s="620">
        <v>677</v>
      </c>
      <c r="C22" s="638">
        <v>739</v>
      </c>
      <c r="D22" s="625">
        <v>546</v>
      </c>
      <c r="E22" s="626">
        <v>631</v>
      </c>
      <c r="F22" s="626">
        <v>689</v>
      </c>
      <c r="G22" s="774">
        <v>702</v>
      </c>
      <c r="H22" s="625">
        <v>698</v>
      </c>
      <c r="I22" s="626">
        <v>676</v>
      </c>
      <c r="J22" s="626">
        <v>664</v>
      </c>
      <c r="K22" s="625">
        <v>1429</v>
      </c>
      <c r="L22" s="832">
        <v>1398</v>
      </c>
      <c r="M22" s="626">
        <v>2587</v>
      </c>
      <c r="N22" s="626">
        <v>2678</v>
      </c>
    </row>
    <row r="23" spans="1:14" ht="15" customHeight="1" x14ac:dyDescent="0.25">
      <c r="A23" s="833" t="s">
        <v>379</v>
      </c>
      <c r="B23" s="801"/>
      <c r="C23" s="802"/>
      <c r="D23" s="648"/>
      <c r="E23" s="809"/>
      <c r="F23" s="809"/>
      <c r="G23" s="834"/>
      <c r="H23" s="648"/>
      <c r="I23" s="809"/>
      <c r="J23" s="809"/>
      <c r="K23" s="806"/>
      <c r="L23" s="835"/>
      <c r="M23" s="808"/>
      <c r="N23" s="808"/>
    </row>
    <row r="24" spans="1:14" ht="15" customHeight="1" x14ac:dyDescent="0.25">
      <c r="A24" s="836" t="s">
        <v>380</v>
      </c>
      <c r="B24" s="837">
        <v>4.47</v>
      </c>
      <c r="C24" s="838">
        <v>4.3600000000000003</v>
      </c>
      <c r="D24" s="655">
        <v>4.17</v>
      </c>
      <c r="E24" s="656">
        <v>4.09</v>
      </c>
      <c r="F24" s="656">
        <v>4.0999999999999996</v>
      </c>
      <c r="G24" s="657">
        <v>3.99</v>
      </c>
      <c r="H24" s="655">
        <v>4.08</v>
      </c>
      <c r="I24" s="656">
        <v>3.95</v>
      </c>
      <c r="J24" s="656">
        <v>3.96</v>
      </c>
      <c r="K24" s="839">
        <v>4.42</v>
      </c>
      <c r="L24" s="840">
        <v>4.05</v>
      </c>
      <c r="M24" s="841">
        <v>4.09</v>
      </c>
      <c r="N24" s="841">
        <v>3.96</v>
      </c>
    </row>
    <row r="25" spans="1:14" ht="15" customHeight="1" x14ac:dyDescent="0.25">
      <c r="A25" s="842" t="s">
        <v>381</v>
      </c>
      <c r="B25" s="843">
        <v>1.3</v>
      </c>
      <c r="C25" s="663">
        <v>1.1299999999999999</v>
      </c>
      <c r="D25" s="664">
        <v>1.02</v>
      </c>
      <c r="E25" s="665">
        <v>0.98</v>
      </c>
      <c r="F25" s="665">
        <v>0.83</v>
      </c>
      <c r="G25" s="666">
        <v>0.88</v>
      </c>
      <c r="H25" s="664">
        <v>0.76</v>
      </c>
      <c r="I25" s="665">
        <v>0.74</v>
      </c>
      <c r="J25" s="665">
        <v>0.76</v>
      </c>
      <c r="K25" s="844">
        <v>1.22</v>
      </c>
      <c r="L25" s="845">
        <v>0.86</v>
      </c>
      <c r="M25" s="846">
        <v>0.93</v>
      </c>
      <c r="N25" s="846">
        <v>0.79</v>
      </c>
    </row>
    <row r="26" spans="1:14" ht="15" customHeight="1" x14ac:dyDescent="0.25">
      <c r="A26" s="847" t="s">
        <v>313</v>
      </c>
      <c r="B26" s="848"/>
      <c r="C26" s="849"/>
      <c r="D26" s="676"/>
      <c r="E26" s="850"/>
      <c r="F26" s="850"/>
      <c r="G26" s="851"/>
      <c r="H26" s="676"/>
      <c r="I26" s="850"/>
      <c r="J26" s="850"/>
      <c r="K26" s="852"/>
      <c r="L26" s="853"/>
      <c r="M26" s="854"/>
      <c r="N26" s="854"/>
    </row>
    <row r="27" spans="1:14" ht="15" customHeight="1" x14ac:dyDescent="0.25">
      <c r="A27" s="855" t="s">
        <v>382</v>
      </c>
      <c r="B27" s="678">
        <v>14.4</v>
      </c>
      <c r="C27" s="679">
        <v>15.3</v>
      </c>
      <c r="D27" s="683">
        <v>12.1</v>
      </c>
      <c r="E27" s="684">
        <v>13.3</v>
      </c>
      <c r="F27" s="684">
        <v>13.1</v>
      </c>
      <c r="G27" s="761">
        <v>13.2</v>
      </c>
      <c r="H27" s="683">
        <v>13.1</v>
      </c>
      <c r="I27" s="684">
        <v>13</v>
      </c>
      <c r="J27" s="684">
        <v>13.2</v>
      </c>
      <c r="K27" s="856">
        <v>14.9</v>
      </c>
      <c r="L27" s="857">
        <v>13.2</v>
      </c>
      <c r="M27" s="858">
        <v>12.9</v>
      </c>
      <c r="N27" s="858">
        <v>12.9</v>
      </c>
    </row>
    <row r="28" spans="1:14" ht="15" customHeight="1" x14ac:dyDescent="0.25">
      <c r="A28" s="855" t="s">
        <v>383</v>
      </c>
      <c r="B28" s="688">
        <v>1.38</v>
      </c>
      <c r="C28" s="689">
        <v>1.35</v>
      </c>
      <c r="D28" s="690">
        <v>1.19</v>
      </c>
      <c r="E28" s="691">
        <v>1.18</v>
      </c>
      <c r="F28" s="691">
        <v>1.03</v>
      </c>
      <c r="G28" s="692">
        <v>0.96</v>
      </c>
      <c r="H28" s="690">
        <v>0.89</v>
      </c>
      <c r="I28" s="691">
        <v>0.84</v>
      </c>
      <c r="J28" s="691">
        <v>0.77</v>
      </c>
      <c r="K28" s="859">
        <v>1.36</v>
      </c>
      <c r="L28" s="860">
        <v>0.99</v>
      </c>
      <c r="M28" s="861">
        <v>1.0900000000000001</v>
      </c>
      <c r="N28" s="861">
        <v>0.82</v>
      </c>
    </row>
    <row r="29" spans="1:14" ht="15" customHeight="1" x14ac:dyDescent="0.25">
      <c r="A29" s="855" t="s">
        <v>384</v>
      </c>
      <c r="B29" s="688">
        <v>1.38</v>
      </c>
      <c r="C29" s="689">
        <v>1.35</v>
      </c>
      <c r="D29" s="690">
        <v>1.18</v>
      </c>
      <c r="E29" s="691">
        <v>1.1100000000000001</v>
      </c>
      <c r="F29" s="691">
        <v>0.94</v>
      </c>
      <c r="G29" s="692">
        <v>0.89</v>
      </c>
      <c r="H29" s="690">
        <v>0.81</v>
      </c>
      <c r="I29" s="691">
        <v>0.68</v>
      </c>
      <c r="J29" s="691">
        <v>0.77</v>
      </c>
      <c r="K29" s="859">
        <v>1.37</v>
      </c>
      <c r="L29" s="860">
        <v>0.91</v>
      </c>
      <c r="M29" s="861">
        <v>1.03</v>
      </c>
      <c r="N29" s="861">
        <v>0.77</v>
      </c>
    </row>
    <row r="30" spans="1:14" ht="15" customHeight="1" x14ac:dyDescent="0.25">
      <c r="A30" s="862" t="s">
        <v>385</v>
      </c>
      <c r="B30" s="678">
        <v>51.4</v>
      </c>
      <c r="C30" s="679">
        <v>50.6</v>
      </c>
      <c r="D30" s="683">
        <v>54.6</v>
      </c>
      <c r="E30" s="684">
        <v>52.5</v>
      </c>
      <c r="F30" s="684">
        <v>53.9</v>
      </c>
      <c r="G30" s="761">
        <v>53.4</v>
      </c>
      <c r="H30" s="683">
        <v>54.5</v>
      </c>
      <c r="I30" s="684">
        <v>53.5</v>
      </c>
      <c r="J30" s="684">
        <v>52.7</v>
      </c>
      <c r="K30" s="856">
        <v>51</v>
      </c>
      <c r="L30" s="857">
        <v>53.6</v>
      </c>
      <c r="M30" s="858">
        <v>53.6</v>
      </c>
      <c r="N30" s="858">
        <v>53.6</v>
      </c>
    </row>
    <row r="31" spans="1:14" ht="15" customHeight="1" x14ac:dyDescent="0.25">
      <c r="A31" s="847" t="s">
        <v>386</v>
      </c>
      <c r="B31" s="863"/>
      <c r="C31" s="864"/>
      <c r="D31" s="865"/>
      <c r="E31" s="866"/>
      <c r="F31" s="866"/>
      <c r="G31" s="867"/>
      <c r="H31" s="865"/>
      <c r="I31" s="866"/>
      <c r="J31" s="866"/>
      <c r="K31" s="868"/>
      <c r="L31" s="869"/>
      <c r="M31" s="870"/>
      <c r="N31" s="870"/>
    </row>
    <row r="32" spans="1:14" ht="15" customHeight="1" x14ac:dyDescent="0.25">
      <c r="A32" s="855" t="s">
        <v>319</v>
      </c>
      <c r="B32" s="678">
        <v>14.5</v>
      </c>
      <c r="C32" s="679">
        <v>15.4</v>
      </c>
      <c r="D32" s="683">
        <v>12.3</v>
      </c>
      <c r="E32" s="684">
        <v>13.4</v>
      </c>
      <c r="F32" s="684">
        <v>13.3</v>
      </c>
      <c r="G32" s="761">
        <v>13.4</v>
      </c>
      <c r="H32" s="683">
        <v>13.2</v>
      </c>
      <c r="I32" s="684">
        <v>13.1</v>
      </c>
      <c r="J32" s="684">
        <v>13.3</v>
      </c>
      <c r="K32" s="856">
        <v>15</v>
      </c>
      <c r="L32" s="857">
        <v>13.3</v>
      </c>
      <c r="M32" s="858">
        <v>13.1</v>
      </c>
      <c r="N32" s="858">
        <v>13</v>
      </c>
    </row>
    <row r="33" spans="1:14" ht="15" customHeight="1" x14ac:dyDescent="0.25">
      <c r="A33" s="871" t="s">
        <v>320</v>
      </c>
      <c r="B33" s="872">
        <v>51.1</v>
      </c>
      <c r="C33" s="873">
        <v>50.4</v>
      </c>
      <c r="D33" s="683">
        <v>54.3</v>
      </c>
      <c r="E33" s="684">
        <v>52.2</v>
      </c>
      <c r="F33" s="684">
        <v>53.5</v>
      </c>
      <c r="G33" s="761">
        <v>53</v>
      </c>
      <c r="H33" s="683">
        <v>54.1</v>
      </c>
      <c r="I33" s="684">
        <v>53.2</v>
      </c>
      <c r="J33" s="684">
        <v>52.2</v>
      </c>
      <c r="K33" s="874">
        <v>50.7</v>
      </c>
      <c r="L33" s="875">
        <v>53.2</v>
      </c>
      <c r="M33" s="876">
        <v>53.2</v>
      </c>
      <c r="N33" s="876">
        <v>53.2</v>
      </c>
    </row>
    <row r="34" spans="1:14" ht="15" customHeight="1" x14ac:dyDescent="0.25">
      <c r="A34" s="833" t="s">
        <v>387</v>
      </c>
      <c r="B34" s="801"/>
      <c r="C34" s="802"/>
      <c r="D34" s="648"/>
      <c r="E34" s="809"/>
      <c r="F34" s="809"/>
      <c r="G34" s="834"/>
      <c r="H34" s="648"/>
      <c r="I34" s="809"/>
      <c r="J34" s="809"/>
      <c r="K34" s="806"/>
      <c r="L34" s="835"/>
      <c r="M34" s="808"/>
      <c r="N34" s="808"/>
    </row>
    <row r="35" spans="1:14" ht="15" customHeight="1" x14ac:dyDescent="0.25">
      <c r="A35" s="836" t="s">
        <v>388</v>
      </c>
      <c r="B35" s="877">
        <v>53.6</v>
      </c>
      <c r="C35" s="878">
        <v>52.9</v>
      </c>
      <c r="D35" s="879">
        <v>52.1</v>
      </c>
      <c r="E35" s="880">
        <v>51.4</v>
      </c>
      <c r="F35" s="880">
        <v>50.6</v>
      </c>
      <c r="G35" s="881">
        <v>49.6</v>
      </c>
      <c r="H35" s="879">
        <v>48.3</v>
      </c>
      <c r="I35" s="880">
        <v>46.6</v>
      </c>
      <c r="J35" s="880">
        <v>45.1</v>
      </c>
      <c r="K35" s="882">
        <v>53.8</v>
      </c>
      <c r="L35" s="883">
        <v>50.6</v>
      </c>
      <c r="M35" s="884">
        <v>51.4</v>
      </c>
      <c r="N35" s="884">
        <v>46.3</v>
      </c>
    </row>
    <row r="36" spans="1:14" ht="15" customHeight="1" x14ac:dyDescent="0.25">
      <c r="A36" s="819" t="s">
        <v>389</v>
      </c>
      <c r="B36" s="885">
        <v>18.8</v>
      </c>
      <c r="C36" s="760">
        <v>18.5</v>
      </c>
      <c r="D36" s="683">
        <v>18.3</v>
      </c>
      <c r="E36" s="684">
        <v>18.700000000000003</v>
      </c>
      <c r="F36" s="684">
        <v>18.999999999999996</v>
      </c>
      <c r="G36" s="761">
        <v>19</v>
      </c>
      <c r="H36" s="683">
        <v>19</v>
      </c>
      <c r="I36" s="684">
        <v>18.900000000000002</v>
      </c>
      <c r="J36" s="684">
        <v>18.299999999999997</v>
      </c>
      <c r="K36" s="856">
        <v>18.7</v>
      </c>
      <c r="L36" s="857">
        <v>19.099999999999998</v>
      </c>
      <c r="M36" s="858">
        <v>18.899999999999999</v>
      </c>
      <c r="N36" s="858">
        <v>18.699999999999996</v>
      </c>
    </row>
    <row r="37" spans="1:14" ht="15" customHeight="1" x14ac:dyDescent="0.25">
      <c r="A37" s="819" t="s">
        <v>362</v>
      </c>
      <c r="B37" s="678">
        <v>8.6999999999999993</v>
      </c>
      <c r="C37" s="679">
        <v>8.6</v>
      </c>
      <c r="D37" s="683">
        <v>8.5</v>
      </c>
      <c r="E37" s="684">
        <v>8.4</v>
      </c>
      <c r="F37" s="684">
        <v>8.5</v>
      </c>
      <c r="G37" s="761">
        <v>8.4</v>
      </c>
      <c r="H37" s="683">
        <v>8.1</v>
      </c>
      <c r="I37" s="684">
        <v>7.8</v>
      </c>
      <c r="J37" s="684">
        <v>7.5</v>
      </c>
      <c r="K37" s="856">
        <v>8.6999999999999993</v>
      </c>
      <c r="L37" s="857">
        <v>8.5</v>
      </c>
      <c r="M37" s="858">
        <v>8.5</v>
      </c>
      <c r="N37" s="858">
        <v>7.7</v>
      </c>
    </row>
    <row r="38" spans="1:14" ht="15" customHeight="1" x14ac:dyDescent="0.25">
      <c r="A38" s="819" t="s">
        <v>325</v>
      </c>
      <c r="B38" s="678">
        <v>90.199999999999989</v>
      </c>
      <c r="C38" s="679">
        <v>92.699999999999989</v>
      </c>
      <c r="D38" s="683">
        <v>93.9</v>
      </c>
      <c r="E38" s="684">
        <v>95.9</v>
      </c>
      <c r="F38" s="684">
        <v>96.6</v>
      </c>
      <c r="G38" s="761">
        <v>97.6</v>
      </c>
      <c r="H38" s="683">
        <v>94.6</v>
      </c>
      <c r="I38" s="684">
        <v>93.3</v>
      </c>
      <c r="J38" s="684">
        <v>89.2</v>
      </c>
      <c r="K38" s="856">
        <v>91.1</v>
      </c>
      <c r="L38" s="857">
        <v>97.199999999999989</v>
      </c>
      <c r="M38" s="858">
        <v>96</v>
      </c>
      <c r="N38" s="858">
        <v>91</v>
      </c>
    </row>
    <row r="39" spans="1:14" ht="15" customHeight="1" x14ac:dyDescent="0.25">
      <c r="A39" s="831" t="s">
        <v>363</v>
      </c>
      <c r="B39" s="678">
        <v>171.3</v>
      </c>
      <c r="C39" s="679">
        <v>172.7</v>
      </c>
      <c r="D39" s="683">
        <v>172.8</v>
      </c>
      <c r="E39" s="684">
        <v>174.39999999999998</v>
      </c>
      <c r="F39" s="684">
        <v>174.7</v>
      </c>
      <c r="G39" s="761">
        <v>174.6</v>
      </c>
      <c r="H39" s="683">
        <v>170</v>
      </c>
      <c r="I39" s="684">
        <v>166.6</v>
      </c>
      <c r="J39" s="684">
        <v>160.10000000000002</v>
      </c>
      <c r="K39" s="882">
        <v>172.3</v>
      </c>
      <c r="L39" s="886">
        <v>175.39999999999998</v>
      </c>
      <c r="M39" s="684">
        <v>174.8</v>
      </c>
      <c r="N39" s="684">
        <v>163.69999999999999</v>
      </c>
    </row>
    <row r="40" spans="1:14" ht="15" customHeight="1" x14ac:dyDescent="0.25">
      <c r="A40" s="819" t="s">
        <v>364</v>
      </c>
      <c r="B40" s="678">
        <v>23.9</v>
      </c>
      <c r="C40" s="679">
        <v>23.4</v>
      </c>
      <c r="D40" s="683">
        <v>21.3</v>
      </c>
      <c r="E40" s="684">
        <v>20.6</v>
      </c>
      <c r="F40" s="684">
        <v>20.100000000000001</v>
      </c>
      <c r="G40" s="761">
        <v>18.7</v>
      </c>
      <c r="H40" s="683">
        <v>18.600000000000001</v>
      </c>
      <c r="I40" s="684">
        <v>18.100000000000001</v>
      </c>
      <c r="J40" s="684">
        <v>17.3</v>
      </c>
      <c r="K40" s="882">
        <v>23.8</v>
      </c>
      <c r="L40" s="886">
        <v>19.399999999999999</v>
      </c>
      <c r="M40" s="684">
        <v>20.2</v>
      </c>
      <c r="N40" s="684">
        <v>17.8</v>
      </c>
    </row>
    <row r="41" spans="1:14" ht="15" customHeight="1" x14ac:dyDescent="0.25">
      <c r="A41" s="819" t="s">
        <v>365</v>
      </c>
      <c r="B41" s="678">
        <v>16.600000000000001</v>
      </c>
      <c r="C41" s="679">
        <v>16.2</v>
      </c>
      <c r="D41" s="683">
        <v>17.3</v>
      </c>
      <c r="E41" s="684">
        <v>17</v>
      </c>
      <c r="F41" s="684">
        <v>16.2</v>
      </c>
      <c r="G41" s="761">
        <v>16.5</v>
      </c>
      <c r="H41" s="683">
        <v>15.9</v>
      </c>
      <c r="I41" s="684">
        <v>16.8</v>
      </c>
      <c r="J41" s="684">
        <v>17.600000000000001</v>
      </c>
      <c r="K41" s="882">
        <v>16.399999999999999</v>
      </c>
      <c r="L41" s="886">
        <v>16.3</v>
      </c>
      <c r="M41" s="684">
        <v>16.7</v>
      </c>
      <c r="N41" s="684">
        <v>17.2</v>
      </c>
    </row>
    <row r="42" spans="1:14" ht="15" customHeight="1" x14ac:dyDescent="0.25">
      <c r="A42" s="819" t="s">
        <v>327</v>
      </c>
      <c r="B42" s="678">
        <v>23.5</v>
      </c>
      <c r="C42" s="679">
        <v>23.000000000000025</v>
      </c>
      <c r="D42" s="683">
        <v>24.699999999999985</v>
      </c>
      <c r="E42" s="684">
        <v>24.900000000000027</v>
      </c>
      <c r="F42" s="684">
        <v>24.7</v>
      </c>
      <c r="G42" s="761">
        <v>23.899999999999991</v>
      </c>
      <c r="H42" s="683">
        <v>25.199999999999989</v>
      </c>
      <c r="I42" s="684">
        <v>23.900000000000009</v>
      </c>
      <c r="J42" s="684">
        <v>22.099999999999973</v>
      </c>
      <c r="K42" s="882">
        <v>23.399999999999977</v>
      </c>
      <c r="L42" s="886">
        <v>24.300000000000029</v>
      </c>
      <c r="M42" s="684">
        <v>23.899999999999981</v>
      </c>
      <c r="N42" s="684">
        <v>22.500000000000004</v>
      </c>
    </row>
    <row r="43" spans="1:14" ht="15" customHeight="1" x14ac:dyDescent="0.25">
      <c r="A43" s="831" t="s">
        <v>328</v>
      </c>
      <c r="B43" s="678">
        <v>235.3</v>
      </c>
      <c r="C43" s="679">
        <v>235.3</v>
      </c>
      <c r="D43" s="683">
        <v>236.1</v>
      </c>
      <c r="E43" s="684">
        <v>236.9</v>
      </c>
      <c r="F43" s="684">
        <v>235.7</v>
      </c>
      <c r="G43" s="761">
        <v>233.7</v>
      </c>
      <c r="H43" s="683">
        <v>229.7</v>
      </c>
      <c r="I43" s="684">
        <v>225.4</v>
      </c>
      <c r="J43" s="684">
        <v>217.1</v>
      </c>
      <c r="K43" s="887">
        <v>235.9</v>
      </c>
      <c r="L43" s="886">
        <v>235.4</v>
      </c>
      <c r="M43" s="684">
        <v>235.6</v>
      </c>
      <c r="N43" s="684">
        <v>221.2</v>
      </c>
    </row>
    <row r="44" spans="1:14" ht="15" customHeight="1" x14ac:dyDescent="0.25">
      <c r="A44" s="819" t="s">
        <v>329</v>
      </c>
      <c r="B44" s="678">
        <v>42.3</v>
      </c>
      <c r="C44" s="679">
        <v>42.3</v>
      </c>
      <c r="D44" s="683">
        <v>41.9</v>
      </c>
      <c r="E44" s="684">
        <v>42.1</v>
      </c>
      <c r="F44" s="684">
        <v>41.3</v>
      </c>
      <c r="G44" s="761">
        <v>41.4</v>
      </c>
      <c r="H44" s="683">
        <v>40.799999999999997</v>
      </c>
      <c r="I44" s="684">
        <v>40.5</v>
      </c>
      <c r="J44" s="684">
        <v>40.1</v>
      </c>
      <c r="K44" s="882">
        <v>42.3</v>
      </c>
      <c r="L44" s="886">
        <v>41.3</v>
      </c>
      <c r="M44" s="684">
        <v>41.7</v>
      </c>
      <c r="N44" s="684">
        <v>40.299999999999997</v>
      </c>
    </row>
    <row r="45" spans="1:14" ht="15" customHeight="1" x14ac:dyDescent="0.25">
      <c r="A45" s="819" t="s">
        <v>330</v>
      </c>
      <c r="B45" s="678">
        <v>92.9</v>
      </c>
      <c r="C45" s="679">
        <v>89.1</v>
      </c>
      <c r="D45" s="683">
        <v>90.3</v>
      </c>
      <c r="E45" s="684">
        <v>86.6</v>
      </c>
      <c r="F45" s="684">
        <v>86</v>
      </c>
      <c r="G45" s="761">
        <v>83</v>
      </c>
      <c r="H45" s="683">
        <v>80.5</v>
      </c>
      <c r="I45" s="684">
        <v>78.900000000000006</v>
      </c>
      <c r="J45" s="684">
        <v>76</v>
      </c>
      <c r="K45" s="856">
        <v>90.9</v>
      </c>
      <c r="L45" s="857">
        <v>84.5</v>
      </c>
      <c r="M45" s="858">
        <v>86.5</v>
      </c>
      <c r="N45" s="858">
        <v>77</v>
      </c>
    </row>
    <row r="46" spans="1:14" ht="15" customHeight="1" x14ac:dyDescent="0.25">
      <c r="A46" s="888" t="s">
        <v>331</v>
      </c>
      <c r="B46" s="889">
        <v>135.19999999999999</v>
      </c>
      <c r="C46" s="890">
        <v>131.39999999999998</v>
      </c>
      <c r="D46" s="891">
        <v>132.19999999999999</v>
      </c>
      <c r="E46" s="892">
        <v>128.69999999999999</v>
      </c>
      <c r="F46" s="892">
        <v>127.3</v>
      </c>
      <c r="G46" s="893">
        <v>124.4</v>
      </c>
      <c r="H46" s="891">
        <v>121.3</v>
      </c>
      <c r="I46" s="892">
        <v>119.4</v>
      </c>
      <c r="J46" s="892">
        <v>116.1</v>
      </c>
      <c r="K46" s="894">
        <v>133.19999999999999</v>
      </c>
      <c r="L46" s="895">
        <v>125.8</v>
      </c>
      <c r="M46" s="896">
        <v>128.19999999999999</v>
      </c>
      <c r="N46" s="896">
        <v>117.3</v>
      </c>
    </row>
    <row r="47" spans="1:14" ht="15" customHeight="1" x14ac:dyDescent="0.25">
      <c r="A47" s="897" t="s">
        <v>332</v>
      </c>
      <c r="B47" s="898">
        <v>47.700000000000017</v>
      </c>
      <c r="C47" s="899">
        <v>50.600000000000023</v>
      </c>
      <c r="D47" s="900">
        <v>49.800000000000011</v>
      </c>
      <c r="E47" s="901">
        <v>51</v>
      </c>
      <c r="F47" s="901">
        <v>50.100000000000009</v>
      </c>
      <c r="G47" s="902">
        <v>48.800000000000011</v>
      </c>
      <c r="H47" s="900">
        <v>49.399999999999991</v>
      </c>
      <c r="I47" s="901">
        <v>48.599999999999994</v>
      </c>
      <c r="J47" s="901">
        <v>42.200000000000017</v>
      </c>
      <c r="K47" s="903">
        <v>50.100000000000023</v>
      </c>
      <c r="L47" s="904">
        <v>50.499999999999986</v>
      </c>
      <c r="M47" s="905">
        <v>50.900000000000034</v>
      </c>
      <c r="N47" s="905">
        <v>47.000000000000014</v>
      </c>
    </row>
    <row r="48" spans="1:14" ht="15" customHeight="1" x14ac:dyDescent="0.25">
      <c r="A48" s="831" t="s">
        <v>333</v>
      </c>
      <c r="B48" s="885">
        <v>182.9</v>
      </c>
      <c r="C48" s="760">
        <v>182</v>
      </c>
      <c r="D48" s="683">
        <v>182</v>
      </c>
      <c r="E48" s="684">
        <v>179.7</v>
      </c>
      <c r="F48" s="684">
        <v>177.4</v>
      </c>
      <c r="G48" s="761">
        <v>173.20000000000002</v>
      </c>
      <c r="H48" s="683">
        <v>170.7</v>
      </c>
      <c r="I48" s="684">
        <v>168</v>
      </c>
      <c r="J48" s="684">
        <v>158.30000000000001</v>
      </c>
      <c r="K48" s="856">
        <v>183.3</v>
      </c>
      <c r="L48" s="857">
        <v>176.29999999999998</v>
      </c>
      <c r="M48" s="858">
        <v>179.10000000000002</v>
      </c>
      <c r="N48" s="858">
        <v>164.3</v>
      </c>
    </row>
    <row r="49" spans="1:14" ht="15" customHeight="1" x14ac:dyDescent="0.25">
      <c r="A49" s="906" t="s">
        <v>334</v>
      </c>
      <c r="B49" s="907"/>
      <c r="C49" s="908"/>
      <c r="D49" s="768"/>
      <c r="E49" s="909"/>
      <c r="F49" s="909"/>
      <c r="G49" s="910"/>
      <c r="H49" s="768"/>
      <c r="I49" s="909"/>
      <c r="J49" s="909"/>
      <c r="K49" s="911"/>
      <c r="L49" s="912"/>
      <c r="M49" s="913"/>
      <c r="N49" s="913"/>
    </row>
    <row r="50" spans="1:14" ht="15" customHeight="1" x14ac:dyDescent="0.25">
      <c r="A50" s="819" t="s">
        <v>390</v>
      </c>
      <c r="B50" s="914">
        <v>40287</v>
      </c>
      <c r="C50" s="773">
        <v>40488</v>
      </c>
      <c r="D50" s="625">
        <v>40697</v>
      </c>
      <c r="E50" s="626">
        <v>41289</v>
      </c>
      <c r="F50" s="626">
        <v>41274</v>
      </c>
      <c r="G50" s="774">
        <v>41481</v>
      </c>
      <c r="H50" s="625">
        <v>41660</v>
      </c>
      <c r="I50" s="626">
        <v>42143</v>
      </c>
      <c r="J50" s="626">
        <v>42574</v>
      </c>
      <c r="K50" s="915"/>
      <c r="L50" s="916"/>
      <c r="M50" s="917"/>
      <c r="N50" s="917"/>
    </row>
    <row r="51" spans="1:14" ht="15" customHeight="1" x14ac:dyDescent="0.25">
      <c r="A51" s="842" t="s">
        <v>336</v>
      </c>
      <c r="B51" s="213">
        <v>1088</v>
      </c>
      <c r="C51" s="345">
        <v>1112</v>
      </c>
      <c r="D51" s="779">
        <v>1140</v>
      </c>
      <c r="E51" s="216">
        <v>1161</v>
      </c>
      <c r="F51" s="216">
        <v>1161</v>
      </c>
      <c r="G51" s="780">
        <v>1175</v>
      </c>
      <c r="H51" s="779">
        <v>1203</v>
      </c>
      <c r="I51" s="216">
        <v>1205</v>
      </c>
      <c r="J51" s="216">
        <v>1214</v>
      </c>
      <c r="K51" s="918"/>
      <c r="L51" s="919"/>
      <c r="M51" s="920"/>
      <c r="N51" s="920"/>
    </row>
    <row r="52" spans="1:14" ht="15" customHeight="1" x14ac:dyDescent="0.25">
      <c r="A52" s="819" t="s">
        <v>256</v>
      </c>
      <c r="B52" s="213">
        <v>4931</v>
      </c>
      <c r="C52" s="345">
        <v>4949</v>
      </c>
      <c r="D52" s="625">
        <v>4976</v>
      </c>
      <c r="E52" s="626">
        <v>4845</v>
      </c>
      <c r="F52" s="626">
        <v>4845</v>
      </c>
      <c r="G52" s="774">
        <v>4843</v>
      </c>
      <c r="H52" s="625">
        <v>4885</v>
      </c>
      <c r="I52" s="626">
        <v>4885</v>
      </c>
      <c r="J52" s="626">
        <v>4759</v>
      </c>
      <c r="K52" s="921"/>
      <c r="L52" s="922"/>
      <c r="M52" s="920"/>
      <c r="N52" s="920"/>
    </row>
    <row r="53" spans="1:14" ht="15" customHeight="1" x14ac:dyDescent="0.25">
      <c r="A53" s="923" t="s">
        <v>366</v>
      </c>
      <c r="B53" s="924">
        <v>8</v>
      </c>
      <c r="C53" s="788">
        <v>8</v>
      </c>
      <c r="D53" s="789">
        <v>9</v>
      </c>
      <c r="E53" s="790">
        <v>10</v>
      </c>
      <c r="F53" s="790">
        <v>10</v>
      </c>
      <c r="G53" s="791">
        <v>10</v>
      </c>
      <c r="H53" s="789">
        <v>10</v>
      </c>
      <c r="I53" s="790">
        <v>9</v>
      </c>
      <c r="J53" s="790">
        <v>10</v>
      </c>
      <c r="K53" s="925">
        <v>16</v>
      </c>
      <c r="L53" s="926">
        <v>20</v>
      </c>
      <c r="M53" s="927">
        <v>38</v>
      </c>
      <c r="N53" s="927">
        <v>39</v>
      </c>
    </row>
    <row r="54" spans="1:14" ht="14.5" customHeight="1" x14ac:dyDescent="0.25">
      <c r="A54" s="928"/>
      <c r="B54" s="929"/>
      <c r="C54" s="929"/>
      <c r="D54" s="930"/>
      <c r="E54" s="930"/>
      <c r="F54" s="930"/>
      <c r="G54" s="930"/>
      <c r="H54" s="930"/>
      <c r="I54" s="930"/>
      <c r="J54" s="930"/>
      <c r="K54" s="930"/>
      <c r="L54" s="930"/>
      <c r="M54" s="930"/>
      <c r="N54" s="930"/>
    </row>
    <row r="55" spans="1:14" ht="12" customHeight="1" x14ac:dyDescent="0.25">
      <c r="A55" s="3222" t="s">
        <v>391</v>
      </c>
      <c r="B55" s="3222" t="s">
        <v>15</v>
      </c>
      <c r="C55" s="3222" t="s">
        <v>15</v>
      </c>
      <c r="D55" s="3222" t="s">
        <v>15</v>
      </c>
      <c r="E55" s="3222" t="s">
        <v>15</v>
      </c>
      <c r="F55" s="3222" t="s">
        <v>15</v>
      </c>
      <c r="G55" s="3222" t="s">
        <v>15</v>
      </c>
      <c r="H55" s="3222" t="s">
        <v>15</v>
      </c>
      <c r="I55" s="3222" t="s">
        <v>15</v>
      </c>
      <c r="J55" s="3222" t="s">
        <v>15</v>
      </c>
      <c r="K55" s="3222" t="s">
        <v>15</v>
      </c>
      <c r="L55" s="3222" t="s">
        <v>15</v>
      </c>
      <c r="M55" s="3222" t="s">
        <v>15</v>
      </c>
      <c r="N55" s="3222" t="s">
        <v>15</v>
      </c>
    </row>
    <row r="56" spans="1:14" ht="12" customHeight="1" x14ac:dyDescent="0.25">
      <c r="A56" s="3222" t="s">
        <v>392</v>
      </c>
      <c r="B56" s="3222" t="s">
        <v>15</v>
      </c>
      <c r="C56" s="3222" t="s">
        <v>15</v>
      </c>
      <c r="D56" s="3222" t="s">
        <v>15</v>
      </c>
      <c r="E56" s="3222" t="s">
        <v>15</v>
      </c>
      <c r="F56" s="3222" t="s">
        <v>15</v>
      </c>
      <c r="G56" s="3222" t="s">
        <v>15</v>
      </c>
      <c r="H56" s="3222" t="s">
        <v>15</v>
      </c>
      <c r="I56" s="3222" t="s">
        <v>15</v>
      </c>
      <c r="J56" s="3222" t="s">
        <v>15</v>
      </c>
      <c r="K56" s="3222" t="s">
        <v>15</v>
      </c>
      <c r="L56" s="3222" t="s">
        <v>15</v>
      </c>
      <c r="M56" s="3222" t="s">
        <v>15</v>
      </c>
      <c r="N56" s="3222" t="s">
        <v>15</v>
      </c>
    </row>
    <row r="57" spans="1:14" ht="12" customHeight="1" x14ac:dyDescent="0.25">
      <c r="A57" s="931" t="s">
        <v>393</v>
      </c>
      <c r="B57" s="931"/>
      <c r="C57" s="931"/>
      <c r="D57" s="931"/>
      <c r="E57" s="931"/>
      <c r="F57" s="931"/>
      <c r="G57" s="931"/>
      <c r="H57" s="931"/>
      <c r="I57" s="931"/>
      <c r="J57" s="931"/>
      <c r="K57" s="931"/>
      <c r="L57" s="931"/>
      <c r="M57" s="931"/>
      <c r="N57" s="931"/>
    </row>
    <row r="58" spans="1:14" ht="12" customHeight="1" x14ac:dyDescent="0.25">
      <c r="A58" s="931" t="s">
        <v>394</v>
      </c>
      <c r="B58" s="931"/>
      <c r="C58" s="931"/>
      <c r="D58" s="931"/>
      <c r="E58" s="931"/>
      <c r="F58" s="931"/>
      <c r="G58" s="931"/>
      <c r="H58" s="931"/>
      <c r="I58" s="931"/>
      <c r="J58" s="931"/>
      <c r="K58" s="931"/>
      <c r="L58" s="931"/>
      <c r="M58" s="931"/>
      <c r="N58" s="931"/>
    </row>
    <row r="59" spans="1:14" ht="12" customHeight="1" x14ac:dyDescent="0.25">
      <c r="A59" s="931" t="s">
        <v>395</v>
      </c>
      <c r="B59" s="931"/>
      <c r="C59" s="931"/>
      <c r="D59" s="931"/>
      <c r="E59" s="931"/>
      <c r="F59" s="931"/>
      <c r="G59" s="931"/>
      <c r="H59" s="931"/>
      <c r="I59" s="931"/>
      <c r="J59" s="931"/>
      <c r="K59" s="931"/>
      <c r="L59" s="931"/>
      <c r="M59" s="931"/>
      <c r="N59" s="931"/>
    </row>
    <row r="60" spans="1:14" ht="12" customHeight="1" x14ac:dyDescent="0.25">
      <c r="A60" s="931" t="s">
        <v>396</v>
      </c>
      <c r="B60" s="931"/>
      <c r="C60" s="931"/>
      <c r="D60" s="931"/>
      <c r="E60" s="931"/>
      <c r="F60" s="931"/>
      <c r="G60" s="931"/>
      <c r="H60" s="931"/>
      <c r="I60" s="931"/>
      <c r="J60" s="931"/>
      <c r="K60" s="931"/>
      <c r="L60" s="931"/>
      <c r="M60" s="931"/>
      <c r="N60" s="931"/>
    </row>
    <row r="61" spans="1:14" ht="12" customHeight="1" x14ac:dyDescent="0.25">
      <c r="A61" s="931" t="s">
        <v>397</v>
      </c>
      <c r="B61" s="931"/>
      <c r="C61" s="931"/>
      <c r="D61" s="931"/>
      <c r="E61" s="931"/>
      <c r="F61" s="931"/>
      <c r="G61" s="931"/>
      <c r="H61" s="931"/>
      <c r="I61" s="931"/>
      <c r="J61" s="931"/>
      <c r="K61" s="931"/>
      <c r="L61" s="931"/>
      <c r="M61" s="931"/>
      <c r="N61" s="931"/>
    </row>
    <row r="62" spans="1:14" ht="12" customHeight="1" x14ac:dyDescent="0.25">
      <c r="A62" s="931" t="s">
        <v>398</v>
      </c>
      <c r="B62" s="931"/>
      <c r="C62" s="931"/>
      <c r="D62" s="931"/>
      <c r="E62" s="931"/>
      <c r="F62" s="931"/>
      <c r="G62" s="931"/>
      <c r="H62" s="931"/>
      <c r="I62" s="931"/>
      <c r="J62" s="931"/>
      <c r="K62" s="931"/>
      <c r="L62" s="931"/>
      <c r="M62" s="931"/>
      <c r="N62" s="931"/>
    </row>
  </sheetData>
  <mergeCells count="8">
    <mergeCell ref="A55:N55"/>
    <mergeCell ref="A56:N56"/>
    <mergeCell ref="A2:N2"/>
    <mergeCell ref="B3:C3"/>
    <mergeCell ref="D3:G3"/>
    <mergeCell ref="H3:J3"/>
    <mergeCell ref="K3:L3"/>
    <mergeCell ref="M3:N3"/>
  </mergeCells>
  <hyperlinks>
    <hyperlink ref="A1" location="ToC!A2" display="Back to Table of Contents" xr:uid="{17B5D8C9-38DD-457C-8E30-CAA190D0C452}"/>
  </hyperlinks>
  <pageMargins left="0.5" right="0.5" top="0.5" bottom="0.5" header="0.25" footer="0.25"/>
  <pageSetup scale="53" orientation="landscape" r:id="rId1"/>
  <headerFooter>
    <oddFooter>&amp;L&amp;G&amp;C&amp;"Scotia,Regular"&amp;9Supplementary Financial Information (SFI)&amp;R6&amp;"Scotia,Regular"&amp;7</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374C75-B7AB-453D-84E1-04210F973C7B}">
  <sheetPr>
    <pageSetUpPr fitToPage="1"/>
  </sheetPr>
  <dimension ref="A1:N79"/>
  <sheetViews>
    <sheetView showGridLines="0" zoomScaleNormal="100" workbookViewId="0"/>
  </sheetViews>
  <sheetFormatPr defaultRowHeight="12.5" x14ac:dyDescent="0.25"/>
  <cols>
    <col min="1" max="1" width="93.7265625" style="22" customWidth="1"/>
    <col min="2" max="14" width="14.54296875" style="22" customWidth="1"/>
    <col min="15" max="16384" width="8.7265625" style="22"/>
  </cols>
  <sheetData>
    <row r="1" spans="1:14" ht="20" customHeight="1" x14ac:dyDescent="0.25">
      <c r="A1" s="21" t="s">
        <v>13</v>
      </c>
    </row>
    <row r="2" spans="1:14" ht="24" customHeight="1" x14ac:dyDescent="0.25">
      <c r="A2" s="3231" t="s">
        <v>399</v>
      </c>
      <c r="B2" s="3231" t="s">
        <v>15</v>
      </c>
      <c r="C2" s="3231" t="s">
        <v>15</v>
      </c>
      <c r="D2" s="3231" t="s">
        <v>15</v>
      </c>
      <c r="E2" s="3231" t="s">
        <v>15</v>
      </c>
      <c r="F2" s="3231" t="s">
        <v>15</v>
      </c>
      <c r="G2" s="3231" t="s">
        <v>15</v>
      </c>
      <c r="H2" s="3231" t="s">
        <v>15</v>
      </c>
      <c r="I2" s="3231" t="s">
        <v>15</v>
      </c>
      <c r="J2" s="3231" t="s">
        <v>15</v>
      </c>
      <c r="K2" s="3231" t="s">
        <v>15</v>
      </c>
      <c r="L2" s="3231" t="s">
        <v>15</v>
      </c>
      <c r="M2" s="3231" t="s">
        <v>15</v>
      </c>
      <c r="N2" s="3231" t="s">
        <v>15</v>
      </c>
    </row>
    <row r="3" spans="1:14" ht="14.15" customHeight="1" x14ac:dyDescent="0.25">
      <c r="A3" s="932"/>
      <c r="B3" s="3232" t="s">
        <v>174</v>
      </c>
      <c r="C3" s="3233" t="s">
        <v>15</v>
      </c>
      <c r="D3" s="3234">
        <v>2023</v>
      </c>
      <c r="E3" s="3235" t="s">
        <v>15</v>
      </c>
      <c r="F3" s="3235" t="s">
        <v>15</v>
      </c>
      <c r="G3" s="3236" t="s">
        <v>15</v>
      </c>
      <c r="H3" s="3234">
        <v>2022</v>
      </c>
      <c r="I3" s="3235" t="s">
        <v>15</v>
      </c>
      <c r="J3" s="3235" t="s">
        <v>15</v>
      </c>
      <c r="K3" s="3237" t="s">
        <v>175</v>
      </c>
      <c r="L3" s="3238" t="s">
        <v>15</v>
      </c>
      <c r="M3" s="3235" t="s">
        <v>176</v>
      </c>
      <c r="N3" s="3235" t="s">
        <v>15</v>
      </c>
    </row>
    <row r="4" spans="1:14" ht="14.15" customHeight="1" x14ac:dyDescent="0.25">
      <c r="A4" s="933"/>
      <c r="B4" s="934" t="s">
        <v>178</v>
      </c>
      <c r="C4" s="935" t="s">
        <v>179</v>
      </c>
      <c r="D4" s="936" t="s">
        <v>180</v>
      </c>
      <c r="E4" s="937" t="s">
        <v>181</v>
      </c>
      <c r="F4" s="937" t="s">
        <v>182</v>
      </c>
      <c r="G4" s="371" t="s">
        <v>179</v>
      </c>
      <c r="H4" s="938" t="s">
        <v>180</v>
      </c>
      <c r="I4" s="937" t="s">
        <v>181</v>
      </c>
      <c r="J4" s="937" t="s">
        <v>182</v>
      </c>
      <c r="K4" s="939">
        <v>2024</v>
      </c>
      <c r="L4" s="940">
        <v>2023</v>
      </c>
      <c r="M4" s="941">
        <v>2023</v>
      </c>
      <c r="N4" s="941">
        <v>2022</v>
      </c>
    </row>
    <row r="5" spans="1:14" ht="14.15" customHeight="1" x14ac:dyDescent="0.25">
      <c r="A5" s="942" t="s">
        <v>347</v>
      </c>
      <c r="B5" s="943"/>
      <c r="C5" s="944"/>
      <c r="D5" s="945"/>
      <c r="E5" s="946"/>
      <c r="F5" s="946"/>
      <c r="G5" s="947"/>
      <c r="H5" s="948"/>
      <c r="I5" s="946"/>
      <c r="J5" s="946"/>
      <c r="K5" s="949"/>
      <c r="L5" s="950"/>
      <c r="M5" s="951"/>
      <c r="N5" s="951"/>
    </row>
    <row r="6" spans="1:14" ht="14.15" customHeight="1" x14ac:dyDescent="0.25">
      <c r="A6" s="952" t="s">
        <v>297</v>
      </c>
      <c r="B6" s="953">
        <v>225</v>
      </c>
      <c r="C6" s="411">
        <v>221</v>
      </c>
      <c r="D6" s="954">
        <v>213</v>
      </c>
      <c r="E6" s="955">
        <v>207</v>
      </c>
      <c r="F6" s="955">
        <v>209</v>
      </c>
      <c r="G6" s="956">
        <v>213</v>
      </c>
      <c r="H6" s="954">
        <v>206</v>
      </c>
      <c r="I6" s="955">
        <v>200</v>
      </c>
      <c r="J6" s="955">
        <v>184</v>
      </c>
      <c r="K6" s="957">
        <v>446</v>
      </c>
      <c r="L6" s="958">
        <v>422</v>
      </c>
      <c r="M6" s="955">
        <v>842</v>
      </c>
      <c r="N6" s="955">
        <v>764</v>
      </c>
    </row>
    <row r="7" spans="1:14" ht="14.15" customHeight="1" x14ac:dyDescent="0.25">
      <c r="A7" s="959" t="s">
        <v>298</v>
      </c>
      <c r="B7" s="960">
        <v>1189</v>
      </c>
      <c r="C7" s="411">
        <v>1144</v>
      </c>
      <c r="D7" s="961">
        <v>1119</v>
      </c>
      <c r="E7" s="962">
        <v>1129</v>
      </c>
      <c r="F7" s="962">
        <v>1091</v>
      </c>
      <c r="G7" s="956">
        <v>1110</v>
      </c>
      <c r="H7" s="963">
        <v>1083</v>
      </c>
      <c r="I7" s="962">
        <v>1112</v>
      </c>
      <c r="J7" s="962">
        <v>1174</v>
      </c>
      <c r="K7" s="964">
        <v>2333</v>
      </c>
      <c r="L7" s="965">
        <v>2201</v>
      </c>
      <c r="M7" s="962">
        <v>4449</v>
      </c>
      <c r="N7" s="962">
        <v>4617</v>
      </c>
    </row>
    <row r="8" spans="1:14" ht="14.15" customHeight="1" x14ac:dyDescent="0.25">
      <c r="A8" s="966" t="s">
        <v>299</v>
      </c>
      <c r="B8" s="967">
        <v>1178</v>
      </c>
      <c r="C8" s="968">
        <v>1133</v>
      </c>
      <c r="D8" s="969">
        <v>1110</v>
      </c>
      <c r="E8" s="970">
        <v>1122</v>
      </c>
      <c r="F8" s="970">
        <v>1082</v>
      </c>
      <c r="G8" s="971">
        <v>1101</v>
      </c>
      <c r="H8" s="972">
        <v>1074</v>
      </c>
      <c r="I8" s="970">
        <v>1107</v>
      </c>
      <c r="J8" s="970">
        <v>1170</v>
      </c>
      <c r="K8" s="973">
        <v>2311</v>
      </c>
      <c r="L8" s="974">
        <v>2183</v>
      </c>
      <c r="M8" s="970">
        <v>4415</v>
      </c>
      <c r="N8" s="970">
        <v>4595</v>
      </c>
    </row>
    <row r="9" spans="1:14" ht="14.15" customHeight="1" x14ac:dyDescent="0.25">
      <c r="A9" s="966" t="s">
        <v>300</v>
      </c>
      <c r="B9" s="967">
        <v>5</v>
      </c>
      <c r="C9" s="968">
        <v>4</v>
      </c>
      <c r="D9" s="969">
        <v>5</v>
      </c>
      <c r="E9" s="970">
        <v>5</v>
      </c>
      <c r="F9" s="970">
        <v>5</v>
      </c>
      <c r="G9" s="971">
        <v>3</v>
      </c>
      <c r="H9" s="972">
        <v>5</v>
      </c>
      <c r="I9" s="970">
        <v>3</v>
      </c>
      <c r="J9" s="970">
        <v>5</v>
      </c>
      <c r="K9" s="973">
        <v>9</v>
      </c>
      <c r="L9" s="974">
        <v>8</v>
      </c>
      <c r="M9" s="970">
        <v>18</v>
      </c>
      <c r="N9" s="970">
        <v>14</v>
      </c>
    </row>
    <row r="10" spans="1:14" ht="14.15" customHeight="1" x14ac:dyDescent="0.25">
      <c r="A10" s="966" t="s">
        <v>301</v>
      </c>
      <c r="B10" s="967">
        <v>6</v>
      </c>
      <c r="C10" s="968">
        <v>7</v>
      </c>
      <c r="D10" s="969">
        <v>4</v>
      </c>
      <c r="E10" s="970">
        <v>2</v>
      </c>
      <c r="F10" s="970">
        <v>4</v>
      </c>
      <c r="G10" s="971">
        <v>6</v>
      </c>
      <c r="H10" s="972">
        <v>4</v>
      </c>
      <c r="I10" s="970">
        <v>2</v>
      </c>
      <c r="J10" s="970">
        <v>-1</v>
      </c>
      <c r="K10" s="973">
        <v>13</v>
      </c>
      <c r="L10" s="974">
        <v>10</v>
      </c>
      <c r="M10" s="970">
        <v>16</v>
      </c>
      <c r="N10" s="970">
        <v>8</v>
      </c>
    </row>
    <row r="11" spans="1:14" ht="14.15" customHeight="1" x14ac:dyDescent="0.25">
      <c r="A11" s="975" t="s">
        <v>302</v>
      </c>
      <c r="B11" s="960">
        <v>1414</v>
      </c>
      <c r="C11" s="411">
        <v>1365</v>
      </c>
      <c r="D11" s="961">
        <v>1332</v>
      </c>
      <c r="E11" s="962">
        <v>1336</v>
      </c>
      <c r="F11" s="962">
        <v>1300</v>
      </c>
      <c r="G11" s="956">
        <v>1323</v>
      </c>
      <c r="H11" s="963">
        <v>1289</v>
      </c>
      <c r="I11" s="962">
        <v>1312</v>
      </c>
      <c r="J11" s="962">
        <v>1358</v>
      </c>
      <c r="K11" s="964">
        <v>2779</v>
      </c>
      <c r="L11" s="965">
        <v>2623</v>
      </c>
      <c r="M11" s="962">
        <v>5291</v>
      </c>
      <c r="N11" s="962">
        <v>5381</v>
      </c>
    </row>
    <row r="12" spans="1:14" ht="14.15" customHeight="1" x14ac:dyDescent="0.25">
      <c r="A12" s="959" t="s">
        <v>400</v>
      </c>
      <c r="B12" s="960">
        <v>7</v>
      </c>
      <c r="C12" s="411">
        <v>5</v>
      </c>
      <c r="D12" s="961">
        <v>5</v>
      </c>
      <c r="E12" s="962">
        <v>2</v>
      </c>
      <c r="F12" s="962">
        <v>2</v>
      </c>
      <c r="G12" s="956">
        <v>1</v>
      </c>
      <c r="H12" s="963">
        <v>1</v>
      </c>
      <c r="I12" s="962">
        <v>5</v>
      </c>
      <c r="J12" s="962">
        <v>1</v>
      </c>
      <c r="K12" s="964">
        <v>12</v>
      </c>
      <c r="L12" s="965">
        <v>3</v>
      </c>
      <c r="M12" s="962">
        <v>10</v>
      </c>
      <c r="N12" s="962">
        <v>6</v>
      </c>
    </row>
    <row r="13" spans="1:14" ht="14.15" customHeight="1" x14ac:dyDescent="0.25">
      <c r="A13" s="959" t="s">
        <v>304</v>
      </c>
      <c r="B13" s="960">
        <v>895</v>
      </c>
      <c r="C13" s="411">
        <v>862</v>
      </c>
      <c r="D13" s="961">
        <v>887</v>
      </c>
      <c r="E13" s="962">
        <v>843</v>
      </c>
      <c r="F13" s="962">
        <v>818</v>
      </c>
      <c r="G13" s="956">
        <v>802</v>
      </c>
      <c r="H13" s="963">
        <v>798</v>
      </c>
      <c r="I13" s="962">
        <v>796</v>
      </c>
      <c r="J13" s="962">
        <v>803</v>
      </c>
      <c r="K13" s="964">
        <v>1757</v>
      </c>
      <c r="L13" s="965">
        <v>1620</v>
      </c>
      <c r="M13" s="962">
        <v>3350</v>
      </c>
      <c r="N13" s="962">
        <v>3259</v>
      </c>
    </row>
    <row r="14" spans="1:14" ht="14.15" customHeight="1" x14ac:dyDescent="0.25">
      <c r="A14" s="975" t="s">
        <v>279</v>
      </c>
      <c r="B14" s="960">
        <v>512</v>
      </c>
      <c r="C14" s="411">
        <v>498</v>
      </c>
      <c r="D14" s="961">
        <v>440</v>
      </c>
      <c r="E14" s="962">
        <v>491</v>
      </c>
      <c r="F14" s="962">
        <v>480</v>
      </c>
      <c r="G14" s="956">
        <v>520</v>
      </c>
      <c r="H14" s="963">
        <v>490</v>
      </c>
      <c r="I14" s="962">
        <v>511</v>
      </c>
      <c r="J14" s="962">
        <v>554</v>
      </c>
      <c r="K14" s="964">
        <v>1010</v>
      </c>
      <c r="L14" s="965">
        <v>1000</v>
      </c>
      <c r="M14" s="962">
        <v>1931</v>
      </c>
      <c r="N14" s="962">
        <v>2116</v>
      </c>
    </row>
    <row r="15" spans="1:14" ht="14.15" customHeight="1" x14ac:dyDescent="0.25">
      <c r="A15" s="959" t="s">
        <v>305</v>
      </c>
      <c r="B15" s="960">
        <v>130</v>
      </c>
      <c r="C15" s="411">
        <v>127</v>
      </c>
      <c r="D15" s="961">
        <v>111</v>
      </c>
      <c r="E15" s="962">
        <v>123</v>
      </c>
      <c r="F15" s="962">
        <v>124</v>
      </c>
      <c r="G15" s="956">
        <v>133</v>
      </c>
      <c r="H15" s="963">
        <v>127</v>
      </c>
      <c r="I15" s="962">
        <v>133</v>
      </c>
      <c r="J15" s="962">
        <v>145</v>
      </c>
      <c r="K15" s="964">
        <v>257</v>
      </c>
      <c r="L15" s="965">
        <v>257</v>
      </c>
      <c r="M15" s="962">
        <v>491</v>
      </c>
      <c r="N15" s="962">
        <v>551</v>
      </c>
    </row>
    <row r="16" spans="1:14" ht="14.15" customHeight="1" x14ac:dyDescent="0.25">
      <c r="A16" s="975" t="s">
        <v>306</v>
      </c>
      <c r="B16" s="960">
        <v>382</v>
      </c>
      <c r="C16" s="411">
        <v>371</v>
      </c>
      <c r="D16" s="961">
        <v>329</v>
      </c>
      <c r="E16" s="962">
        <v>368</v>
      </c>
      <c r="F16" s="962">
        <v>356</v>
      </c>
      <c r="G16" s="956">
        <v>387</v>
      </c>
      <c r="H16" s="963">
        <v>363</v>
      </c>
      <c r="I16" s="962">
        <v>378</v>
      </c>
      <c r="J16" s="962">
        <v>409</v>
      </c>
      <c r="K16" s="964">
        <v>753</v>
      </c>
      <c r="L16" s="965">
        <v>743</v>
      </c>
      <c r="M16" s="962">
        <v>1440</v>
      </c>
      <c r="N16" s="962">
        <v>1565</v>
      </c>
    </row>
    <row r="17" spans="1:14" ht="14.15" customHeight="1" x14ac:dyDescent="0.25">
      <c r="A17" s="959" t="s">
        <v>307</v>
      </c>
      <c r="B17" s="960">
        <v>7</v>
      </c>
      <c r="C17" s="411">
        <v>6</v>
      </c>
      <c r="D17" s="961">
        <v>6</v>
      </c>
      <c r="E17" s="962">
        <v>7</v>
      </c>
      <c r="F17" s="962">
        <v>6</v>
      </c>
      <c r="G17" s="956">
        <v>7</v>
      </c>
      <c r="H17" s="963">
        <v>7</v>
      </c>
      <c r="I17" s="962">
        <v>7</v>
      </c>
      <c r="J17" s="962">
        <v>6</v>
      </c>
      <c r="K17" s="964">
        <v>13</v>
      </c>
      <c r="L17" s="965">
        <v>13</v>
      </c>
      <c r="M17" s="962">
        <v>26</v>
      </c>
      <c r="N17" s="962">
        <v>27</v>
      </c>
    </row>
    <row r="18" spans="1:14" ht="14.15" customHeight="1" x14ac:dyDescent="0.25">
      <c r="A18" s="975" t="s">
        <v>283</v>
      </c>
      <c r="B18" s="960">
        <v>389</v>
      </c>
      <c r="C18" s="411">
        <v>377</v>
      </c>
      <c r="D18" s="961">
        <v>335</v>
      </c>
      <c r="E18" s="962">
        <v>375</v>
      </c>
      <c r="F18" s="962">
        <v>362</v>
      </c>
      <c r="G18" s="956">
        <v>394</v>
      </c>
      <c r="H18" s="963">
        <v>370</v>
      </c>
      <c r="I18" s="962">
        <v>385</v>
      </c>
      <c r="J18" s="962">
        <v>415</v>
      </c>
      <c r="K18" s="964">
        <v>766</v>
      </c>
      <c r="L18" s="965">
        <v>756</v>
      </c>
      <c r="M18" s="962">
        <v>1466</v>
      </c>
      <c r="N18" s="962">
        <v>1592</v>
      </c>
    </row>
    <row r="19" spans="1:14" ht="14.15" customHeight="1" x14ac:dyDescent="0.25">
      <c r="A19" s="975"/>
      <c r="B19" s="976"/>
      <c r="C19" s="420"/>
      <c r="D19" s="977"/>
      <c r="E19" s="978"/>
      <c r="F19" s="978"/>
      <c r="G19" s="979"/>
      <c r="H19" s="980"/>
      <c r="I19" s="978"/>
      <c r="J19" s="978"/>
      <c r="K19" s="981"/>
      <c r="L19" s="982"/>
      <c r="M19" s="978"/>
      <c r="N19" s="978"/>
    </row>
    <row r="20" spans="1:14" ht="14.15" customHeight="1" x14ac:dyDescent="0.25">
      <c r="A20" s="975" t="s">
        <v>350</v>
      </c>
      <c r="B20" s="960">
        <v>2</v>
      </c>
      <c r="C20" s="411">
        <v>3</v>
      </c>
      <c r="D20" s="983">
        <v>2</v>
      </c>
      <c r="E20" s="984">
        <v>2</v>
      </c>
      <c r="F20" s="984">
        <v>3</v>
      </c>
      <c r="G20" s="411">
        <v>2</v>
      </c>
      <c r="H20" s="985">
        <v>2</v>
      </c>
      <c r="I20" s="984">
        <v>2</v>
      </c>
      <c r="J20" s="984">
        <v>2</v>
      </c>
      <c r="K20" s="986">
        <v>5</v>
      </c>
      <c r="L20" s="987">
        <v>5</v>
      </c>
      <c r="M20" s="984">
        <v>9</v>
      </c>
      <c r="N20" s="984">
        <v>9</v>
      </c>
    </row>
    <row r="21" spans="1:14" ht="14.15" customHeight="1" x14ac:dyDescent="0.25">
      <c r="A21" s="975" t="s">
        <v>351</v>
      </c>
      <c r="B21" s="960">
        <v>380</v>
      </c>
      <c r="C21" s="411">
        <v>368</v>
      </c>
      <c r="D21" s="961">
        <v>327</v>
      </c>
      <c r="E21" s="962">
        <v>366</v>
      </c>
      <c r="F21" s="962">
        <v>353</v>
      </c>
      <c r="G21" s="956">
        <v>385</v>
      </c>
      <c r="H21" s="963">
        <v>361</v>
      </c>
      <c r="I21" s="962">
        <v>376</v>
      </c>
      <c r="J21" s="962">
        <v>407</v>
      </c>
      <c r="K21" s="964">
        <v>748</v>
      </c>
      <c r="L21" s="965">
        <v>738</v>
      </c>
      <c r="M21" s="962">
        <v>1431</v>
      </c>
      <c r="N21" s="962">
        <v>1556</v>
      </c>
    </row>
    <row r="22" spans="1:14" ht="14.15" customHeight="1" x14ac:dyDescent="0.25">
      <c r="A22" s="988"/>
      <c r="B22" s="976"/>
      <c r="C22" s="420"/>
      <c r="D22" s="977"/>
      <c r="E22" s="978"/>
      <c r="F22" s="978"/>
      <c r="G22" s="979"/>
      <c r="H22" s="980"/>
      <c r="I22" s="978"/>
      <c r="J22" s="978"/>
      <c r="K22" s="981"/>
      <c r="L22" s="982"/>
      <c r="M22" s="978"/>
      <c r="N22" s="978"/>
    </row>
    <row r="23" spans="1:14" ht="14.15" customHeight="1" x14ac:dyDescent="0.25">
      <c r="A23" s="975" t="s">
        <v>401</v>
      </c>
      <c r="B23" s="960">
        <v>2</v>
      </c>
      <c r="C23" s="411">
        <v>3</v>
      </c>
      <c r="D23" s="983">
        <v>2</v>
      </c>
      <c r="E23" s="984">
        <v>2</v>
      </c>
      <c r="F23" s="984">
        <v>3</v>
      </c>
      <c r="G23" s="411">
        <v>2</v>
      </c>
      <c r="H23" s="985">
        <v>2</v>
      </c>
      <c r="I23" s="984">
        <v>2</v>
      </c>
      <c r="J23" s="984">
        <v>2</v>
      </c>
      <c r="K23" s="986">
        <v>5</v>
      </c>
      <c r="L23" s="987">
        <v>5</v>
      </c>
      <c r="M23" s="984">
        <v>9</v>
      </c>
      <c r="N23" s="984">
        <v>9</v>
      </c>
    </row>
    <row r="24" spans="1:14" ht="14.15" customHeight="1" x14ac:dyDescent="0.25">
      <c r="A24" s="975" t="s">
        <v>402</v>
      </c>
      <c r="B24" s="960">
        <v>387</v>
      </c>
      <c r="C24" s="411">
        <v>374</v>
      </c>
      <c r="D24" s="961">
        <v>333</v>
      </c>
      <c r="E24" s="962">
        <v>373</v>
      </c>
      <c r="F24" s="962">
        <v>359</v>
      </c>
      <c r="G24" s="956">
        <v>392</v>
      </c>
      <c r="H24" s="963">
        <v>368</v>
      </c>
      <c r="I24" s="962">
        <v>383</v>
      </c>
      <c r="J24" s="962">
        <v>413</v>
      </c>
      <c r="K24" s="964">
        <v>761</v>
      </c>
      <c r="L24" s="965">
        <v>751</v>
      </c>
      <c r="M24" s="962">
        <v>1457</v>
      </c>
      <c r="N24" s="962">
        <v>1583</v>
      </c>
    </row>
    <row r="25" spans="1:14" ht="14.15" customHeight="1" x14ac:dyDescent="0.25">
      <c r="A25" s="989"/>
      <c r="B25" s="976"/>
      <c r="C25" s="420"/>
      <c r="D25" s="977"/>
      <c r="E25" s="978"/>
      <c r="F25" s="978"/>
      <c r="G25" s="979"/>
      <c r="H25" s="980"/>
      <c r="I25" s="978"/>
      <c r="J25" s="978"/>
      <c r="K25" s="981"/>
      <c r="L25" s="982"/>
      <c r="M25" s="978"/>
      <c r="N25" s="978"/>
    </row>
    <row r="26" spans="1:14" ht="14.15" customHeight="1" x14ac:dyDescent="0.25">
      <c r="A26" s="975" t="s">
        <v>403</v>
      </c>
      <c r="B26" s="976"/>
      <c r="C26" s="420"/>
      <c r="D26" s="977"/>
      <c r="E26" s="978"/>
      <c r="F26" s="978"/>
      <c r="G26" s="979"/>
      <c r="H26" s="980"/>
      <c r="I26" s="978"/>
      <c r="J26" s="978"/>
      <c r="K26" s="990"/>
      <c r="L26" s="991"/>
      <c r="M26" s="992"/>
      <c r="N26" s="978"/>
    </row>
    <row r="27" spans="1:14" ht="14.15" customHeight="1" x14ac:dyDescent="0.25">
      <c r="A27" s="959" t="s">
        <v>404</v>
      </c>
      <c r="B27" s="960">
        <v>321</v>
      </c>
      <c r="C27" s="411">
        <v>309</v>
      </c>
      <c r="D27" s="983">
        <v>281</v>
      </c>
      <c r="E27" s="984">
        <v>313</v>
      </c>
      <c r="F27" s="984">
        <v>303</v>
      </c>
      <c r="G27" s="411">
        <v>337</v>
      </c>
      <c r="H27" s="985">
        <v>320</v>
      </c>
      <c r="I27" s="984">
        <v>335</v>
      </c>
      <c r="J27" s="984">
        <v>366</v>
      </c>
      <c r="K27" s="986">
        <v>630</v>
      </c>
      <c r="L27" s="987">
        <v>640</v>
      </c>
      <c r="M27" s="984">
        <v>1234</v>
      </c>
      <c r="N27" s="962">
        <v>1396</v>
      </c>
    </row>
    <row r="28" spans="1:14" ht="14.15" customHeight="1" x14ac:dyDescent="0.25">
      <c r="A28" s="959" t="s">
        <v>405</v>
      </c>
      <c r="B28" s="960">
        <v>66</v>
      </c>
      <c r="C28" s="411">
        <v>65</v>
      </c>
      <c r="D28" s="961">
        <v>52</v>
      </c>
      <c r="E28" s="962">
        <v>60</v>
      </c>
      <c r="F28" s="962">
        <v>56</v>
      </c>
      <c r="G28" s="956">
        <v>55</v>
      </c>
      <c r="H28" s="963">
        <v>48</v>
      </c>
      <c r="I28" s="962">
        <v>48</v>
      </c>
      <c r="J28" s="962">
        <v>47</v>
      </c>
      <c r="K28" s="986">
        <v>131</v>
      </c>
      <c r="L28" s="987">
        <v>111</v>
      </c>
      <c r="M28" s="962">
        <v>223</v>
      </c>
      <c r="N28" s="962">
        <v>187</v>
      </c>
    </row>
    <row r="29" spans="1:14" ht="14.15" customHeight="1" x14ac:dyDescent="0.25">
      <c r="A29" s="989" t="s">
        <v>406</v>
      </c>
      <c r="B29" s="960">
        <v>57</v>
      </c>
      <c r="C29" s="411">
        <v>56</v>
      </c>
      <c r="D29" s="993">
        <v>43</v>
      </c>
      <c r="E29" s="994">
        <v>51</v>
      </c>
      <c r="F29" s="994">
        <v>47</v>
      </c>
      <c r="G29" s="956">
        <v>45</v>
      </c>
      <c r="H29" s="995">
        <v>39</v>
      </c>
      <c r="I29" s="994">
        <v>39</v>
      </c>
      <c r="J29" s="994">
        <v>38</v>
      </c>
      <c r="K29" s="986">
        <v>113</v>
      </c>
      <c r="L29" s="987">
        <v>92</v>
      </c>
      <c r="M29" s="962">
        <v>186</v>
      </c>
      <c r="N29" s="962">
        <v>153</v>
      </c>
    </row>
    <row r="30" spans="1:14" ht="14.15" customHeight="1" x14ac:dyDescent="0.25">
      <c r="A30" s="989" t="s">
        <v>407</v>
      </c>
      <c r="B30" s="960">
        <v>9</v>
      </c>
      <c r="C30" s="411">
        <v>9</v>
      </c>
      <c r="D30" s="993">
        <v>9</v>
      </c>
      <c r="E30" s="994">
        <v>9</v>
      </c>
      <c r="F30" s="994">
        <v>9</v>
      </c>
      <c r="G30" s="956">
        <v>10</v>
      </c>
      <c r="H30" s="995">
        <v>9</v>
      </c>
      <c r="I30" s="994">
        <v>9</v>
      </c>
      <c r="J30" s="994">
        <v>9</v>
      </c>
      <c r="K30" s="986">
        <v>18</v>
      </c>
      <c r="L30" s="987">
        <v>19</v>
      </c>
      <c r="M30" s="962">
        <v>37</v>
      </c>
      <c r="N30" s="962">
        <v>34</v>
      </c>
    </row>
    <row r="31" spans="1:14" ht="14.15" customHeight="1" x14ac:dyDescent="0.25">
      <c r="A31" s="975" t="s">
        <v>408</v>
      </c>
      <c r="B31" s="960">
        <v>387</v>
      </c>
      <c r="C31" s="411">
        <v>374</v>
      </c>
      <c r="D31" s="961">
        <v>333</v>
      </c>
      <c r="E31" s="962">
        <v>373</v>
      </c>
      <c r="F31" s="962">
        <v>359</v>
      </c>
      <c r="G31" s="956">
        <v>392</v>
      </c>
      <c r="H31" s="963">
        <v>368</v>
      </c>
      <c r="I31" s="962">
        <v>383</v>
      </c>
      <c r="J31" s="962">
        <v>413</v>
      </c>
      <c r="K31" s="986">
        <v>761</v>
      </c>
      <c r="L31" s="987">
        <v>751</v>
      </c>
      <c r="M31" s="962">
        <v>1457</v>
      </c>
      <c r="N31" s="962">
        <v>1583</v>
      </c>
    </row>
    <row r="32" spans="1:14" ht="14.15" customHeight="1" x14ac:dyDescent="0.25">
      <c r="A32" s="959"/>
      <c r="B32" s="976"/>
      <c r="C32" s="420"/>
      <c r="D32" s="977"/>
      <c r="E32" s="978"/>
      <c r="F32" s="978"/>
      <c r="G32" s="979"/>
      <c r="H32" s="980"/>
      <c r="I32" s="978"/>
      <c r="J32" s="978"/>
      <c r="K32" s="990"/>
      <c r="L32" s="991"/>
      <c r="M32" s="978"/>
      <c r="N32" s="978"/>
    </row>
    <row r="33" spans="1:14" ht="14.15" customHeight="1" x14ac:dyDescent="0.25">
      <c r="A33" s="975" t="s">
        <v>409</v>
      </c>
      <c r="B33" s="976"/>
      <c r="C33" s="420"/>
      <c r="D33" s="977"/>
      <c r="E33" s="978"/>
      <c r="F33" s="978"/>
      <c r="G33" s="979"/>
      <c r="H33" s="980"/>
      <c r="I33" s="978"/>
      <c r="J33" s="978"/>
      <c r="K33" s="990"/>
      <c r="L33" s="991"/>
      <c r="M33" s="978"/>
      <c r="N33" s="978"/>
    </row>
    <row r="34" spans="1:14" ht="14.15" customHeight="1" x14ac:dyDescent="0.25">
      <c r="A34" s="959" t="s">
        <v>404</v>
      </c>
      <c r="B34" s="960">
        <v>1209</v>
      </c>
      <c r="C34" s="411">
        <v>1167</v>
      </c>
      <c r="D34" s="983">
        <v>1149</v>
      </c>
      <c r="E34" s="984">
        <v>1150</v>
      </c>
      <c r="F34" s="984">
        <v>1123</v>
      </c>
      <c r="G34" s="411">
        <v>1150</v>
      </c>
      <c r="H34" s="985">
        <v>1126</v>
      </c>
      <c r="I34" s="984">
        <v>1148</v>
      </c>
      <c r="J34" s="984">
        <v>1200</v>
      </c>
      <c r="K34" s="986">
        <v>2376</v>
      </c>
      <c r="L34" s="987">
        <v>2273</v>
      </c>
      <c r="M34" s="984">
        <v>4572</v>
      </c>
      <c r="N34" s="962">
        <v>4743</v>
      </c>
    </row>
    <row r="35" spans="1:14" ht="14.15" customHeight="1" x14ac:dyDescent="0.25">
      <c r="A35" s="959" t="s">
        <v>405</v>
      </c>
      <c r="B35" s="960">
        <v>205</v>
      </c>
      <c r="C35" s="411">
        <v>198</v>
      </c>
      <c r="D35" s="983">
        <v>183</v>
      </c>
      <c r="E35" s="984">
        <v>186</v>
      </c>
      <c r="F35" s="984">
        <v>177</v>
      </c>
      <c r="G35" s="411">
        <v>173</v>
      </c>
      <c r="H35" s="985">
        <v>163</v>
      </c>
      <c r="I35" s="984">
        <v>164</v>
      </c>
      <c r="J35" s="984">
        <v>158</v>
      </c>
      <c r="K35" s="986">
        <v>403</v>
      </c>
      <c r="L35" s="987">
        <v>350</v>
      </c>
      <c r="M35" s="984">
        <v>719</v>
      </c>
      <c r="N35" s="962">
        <v>638</v>
      </c>
    </row>
    <row r="36" spans="1:14" ht="14.15" customHeight="1" x14ac:dyDescent="0.25">
      <c r="A36" s="989" t="s">
        <v>406</v>
      </c>
      <c r="B36" s="960">
        <v>178</v>
      </c>
      <c r="C36" s="411">
        <v>172</v>
      </c>
      <c r="D36" s="983">
        <v>159</v>
      </c>
      <c r="E36" s="994">
        <v>161</v>
      </c>
      <c r="F36" s="962">
        <v>150</v>
      </c>
      <c r="G36" s="956">
        <v>146</v>
      </c>
      <c r="H36" s="963">
        <v>137</v>
      </c>
      <c r="I36" s="962">
        <v>140</v>
      </c>
      <c r="J36" s="962">
        <v>132</v>
      </c>
      <c r="K36" s="986">
        <v>350</v>
      </c>
      <c r="L36" s="987">
        <v>296</v>
      </c>
      <c r="M36" s="962">
        <v>616</v>
      </c>
      <c r="N36" s="962">
        <v>539</v>
      </c>
    </row>
    <row r="37" spans="1:14" ht="14.15" customHeight="1" x14ac:dyDescent="0.25">
      <c r="A37" s="989" t="s">
        <v>407</v>
      </c>
      <c r="B37" s="960">
        <v>27</v>
      </c>
      <c r="C37" s="411">
        <v>26</v>
      </c>
      <c r="D37" s="961">
        <v>24</v>
      </c>
      <c r="E37" s="994">
        <v>25</v>
      </c>
      <c r="F37" s="962">
        <v>27</v>
      </c>
      <c r="G37" s="956">
        <v>27</v>
      </c>
      <c r="H37" s="963">
        <v>26</v>
      </c>
      <c r="I37" s="962">
        <v>24</v>
      </c>
      <c r="J37" s="962">
        <v>26</v>
      </c>
      <c r="K37" s="986">
        <v>53</v>
      </c>
      <c r="L37" s="987">
        <v>54</v>
      </c>
      <c r="M37" s="962">
        <v>103</v>
      </c>
      <c r="N37" s="962">
        <v>99</v>
      </c>
    </row>
    <row r="38" spans="1:14" ht="14.15" customHeight="1" x14ac:dyDescent="0.25">
      <c r="A38" s="996" t="s">
        <v>410</v>
      </c>
      <c r="B38" s="997">
        <v>1414</v>
      </c>
      <c r="C38" s="998">
        <v>1365</v>
      </c>
      <c r="D38" s="999">
        <v>1332</v>
      </c>
      <c r="E38" s="1000">
        <v>1336</v>
      </c>
      <c r="F38" s="1000">
        <v>1300</v>
      </c>
      <c r="G38" s="1001">
        <v>1323</v>
      </c>
      <c r="H38" s="1002">
        <v>1289</v>
      </c>
      <c r="I38" s="1000">
        <v>1312</v>
      </c>
      <c r="J38" s="1000">
        <v>1358</v>
      </c>
      <c r="K38" s="1003">
        <v>2779</v>
      </c>
      <c r="L38" s="1004">
        <v>2623</v>
      </c>
      <c r="M38" s="1000">
        <v>5291</v>
      </c>
      <c r="N38" s="1000">
        <v>5381</v>
      </c>
    </row>
    <row r="39" spans="1:14" ht="14.15" customHeight="1" x14ac:dyDescent="0.25">
      <c r="A39" s="1005" t="s">
        <v>310</v>
      </c>
      <c r="B39" s="1006"/>
      <c r="C39" s="1007"/>
      <c r="D39" s="1008"/>
      <c r="E39" s="1009"/>
      <c r="F39" s="1009"/>
      <c r="G39" s="1007"/>
      <c r="H39" s="1010"/>
      <c r="I39" s="1009"/>
      <c r="J39" s="1009"/>
      <c r="K39" s="1011"/>
      <c r="L39" s="1012"/>
      <c r="M39" s="1009"/>
      <c r="N39" s="1009"/>
    </row>
    <row r="40" spans="1:14" ht="14.15" customHeight="1" x14ac:dyDescent="0.25">
      <c r="A40" s="1013" t="s">
        <v>313</v>
      </c>
      <c r="B40" s="1014"/>
      <c r="C40" s="1015"/>
      <c r="D40" s="1016"/>
      <c r="E40" s="1017"/>
      <c r="F40" s="1017"/>
      <c r="G40" s="1015"/>
      <c r="H40" s="1018"/>
      <c r="I40" s="1017"/>
      <c r="J40" s="1017"/>
      <c r="K40" s="1019"/>
      <c r="L40" s="1020"/>
      <c r="M40" s="1021"/>
      <c r="N40" s="1021"/>
    </row>
    <row r="41" spans="1:14" ht="14.15" customHeight="1" x14ac:dyDescent="0.25">
      <c r="A41" s="989" t="s">
        <v>355</v>
      </c>
      <c r="B41" s="1022">
        <v>15.1</v>
      </c>
      <c r="C41" s="1023">
        <v>14.3</v>
      </c>
      <c r="D41" s="1024">
        <v>13.2</v>
      </c>
      <c r="E41" s="1025">
        <v>14.9</v>
      </c>
      <c r="F41" s="1025">
        <v>14.8</v>
      </c>
      <c r="G41" s="1026">
        <v>15.5</v>
      </c>
      <c r="H41" s="1027">
        <v>14.8</v>
      </c>
      <c r="I41" s="1025">
        <v>15.5</v>
      </c>
      <c r="J41" s="1025">
        <v>17.5</v>
      </c>
      <c r="K41" s="1028">
        <v>14.7</v>
      </c>
      <c r="L41" s="1029">
        <v>15.2</v>
      </c>
      <c r="M41" s="1025">
        <v>14.6</v>
      </c>
      <c r="N41" s="1025">
        <v>16.2</v>
      </c>
    </row>
    <row r="42" spans="1:14" ht="14.15" customHeight="1" x14ac:dyDescent="0.25">
      <c r="A42" s="989" t="s">
        <v>358</v>
      </c>
      <c r="B42" s="1022">
        <v>63.3</v>
      </c>
      <c r="C42" s="1023">
        <v>63.2</v>
      </c>
      <c r="D42" s="1024">
        <v>66.5</v>
      </c>
      <c r="E42" s="1025">
        <v>63.1</v>
      </c>
      <c r="F42" s="1025">
        <v>63</v>
      </c>
      <c r="G42" s="1026">
        <v>60.6</v>
      </c>
      <c r="H42" s="1027">
        <v>61.9</v>
      </c>
      <c r="I42" s="1025">
        <v>60.6</v>
      </c>
      <c r="J42" s="1025">
        <v>59.1</v>
      </c>
      <c r="K42" s="1028">
        <v>63.2</v>
      </c>
      <c r="L42" s="1029">
        <v>61.8</v>
      </c>
      <c r="M42" s="1025">
        <v>63.3</v>
      </c>
      <c r="N42" s="1025">
        <v>60.6</v>
      </c>
    </row>
    <row r="43" spans="1:14" ht="14.15" customHeight="1" x14ac:dyDescent="0.25">
      <c r="A43" s="975" t="s">
        <v>318</v>
      </c>
      <c r="B43" s="1030"/>
      <c r="C43" s="497"/>
      <c r="D43" s="1031"/>
      <c r="E43" s="1032"/>
      <c r="F43" s="1032"/>
      <c r="G43" s="1033"/>
      <c r="H43" s="1034"/>
      <c r="I43" s="1032"/>
      <c r="J43" s="1032"/>
      <c r="K43" s="1028"/>
      <c r="L43" s="1029"/>
      <c r="M43" s="1025"/>
      <c r="N43" s="1025"/>
    </row>
    <row r="44" spans="1:14" ht="14.15" customHeight="1" x14ac:dyDescent="0.25">
      <c r="A44" s="989" t="s">
        <v>319</v>
      </c>
      <c r="B44" s="1022">
        <v>15.4</v>
      </c>
      <c r="C44" s="1023">
        <v>14.6</v>
      </c>
      <c r="D44" s="1024">
        <v>13.5</v>
      </c>
      <c r="E44" s="1025">
        <v>15.2</v>
      </c>
      <c r="F44" s="1025">
        <v>15.1</v>
      </c>
      <c r="G44" s="1026">
        <v>15.8</v>
      </c>
      <c r="H44" s="1027">
        <v>15</v>
      </c>
      <c r="I44" s="1025">
        <v>15.7</v>
      </c>
      <c r="J44" s="1025">
        <v>17.8</v>
      </c>
      <c r="K44" s="1028">
        <v>15</v>
      </c>
      <c r="L44" s="1029">
        <v>15.5</v>
      </c>
      <c r="M44" s="1025">
        <v>14.9</v>
      </c>
      <c r="N44" s="1025">
        <v>16.5</v>
      </c>
    </row>
    <row r="45" spans="1:14" ht="14.15" customHeight="1" x14ac:dyDescent="0.25">
      <c r="A45" s="1035" t="s">
        <v>320</v>
      </c>
      <c r="B45" s="1036">
        <v>62.7</v>
      </c>
      <c r="C45" s="1037">
        <v>62.5</v>
      </c>
      <c r="D45" s="1038">
        <v>65.900000000000006</v>
      </c>
      <c r="E45" s="1039">
        <v>62.4</v>
      </c>
      <c r="F45" s="1039">
        <v>62.3</v>
      </c>
      <c r="G45" s="1040">
        <v>59.9</v>
      </c>
      <c r="H45" s="1041">
        <v>61.2</v>
      </c>
      <c r="I45" s="1039">
        <v>59.9</v>
      </c>
      <c r="J45" s="1039">
        <v>58.5</v>
      </c>
      <c r="K45" s="1042">
        <v>62.6</v>
      </c>
      <c r="L45" s="1043">
        <v>61.1</v>
      </c>
      <c r="M45" s="1039">
        <v>62.6</v>
      </c>
      <c r="N45" s="1039">
        <v>59.9</v>
      </c>
    </row>
    <row r="46" spans="1:14" ht="14.15" customHeight="1" x14ac:dyDescent="0.25">
      <c r="A46" s="1005" t="s">
        <v>411</v>
      </c>
      <c r="B46" s="1006"/>
      <c r="C46" s="1007"/>
      <c r="D46" s="1008"/>
      <c r="E46" s="1009"/>
      <c r="F46" s="1009"/>
      <c r="G46" s="1007"/>
      <c r="H46" s="1010"/>
      <c r="I46" s="1009"/>
      <c r="J46" s="1009"/>
      <c r="K46" s="1044"/>
      <c r="L46" s="1045"/>
      <c r="M46" s="1046"/>
      <c r="N46" s="1046"/>
    </row>
    <row r="47" spans="1:14" ht="14.15" customHeight="1" x14ac:dyDescent="0.25">
      <c r="A47" s="1047" t="s">
        <v>326</v>
      </c>
      <c r="B47" s="1048">
        <v>24.7</v>
      </c>
      <c r="C47" s="1049">
        <v>24.3</v>
      </c>
      <c r="D47" s="1050">
        <v>24</v>
      </c>
      <c r="E47" s="1051">
        <v>23.8</v>
      </c>
      <c r="F47" s="1051">
        <v>23.5</v>
      </c>
      <c r="G47" s="1049">
        <v>23.2</v>
      </c>
      <c r="H47" s="1052">
        <v>22.9</v>
      </c>
      <c r="I47" s="1051">
        <v>22.2</v>
      </c>
      <c r="J47" s="1051">
        <v>21.2</v>
      </c>
      <c r="K47" s="1019">
        <v>24.5</v>
      </c>
      <c r="L47" s="1053">
        <v>23.4</v>
      </c>
      <c r="M47" s="1021">
        <v>23.6</v>
      </c>
      <c r="N47" s="1021">
        <v>21.6</v>
      </c>
    </row>
    <row r="48" spans="1:14" ht="14.15" customHeight="1" x14ac:dyDescent="0.25">
      <c r="A48" s="959" t="s">
        <v>327</v>
      </c>
      <c r="B48" s="1054">
        <v>10.3</v>
      </c>
      <c r="C48" s="1055">
        <v>10.4</v>
      </c>
      <c r="D48" s="1056">
        <v>10.299999999999997</v>
      </c>
      <c r="E48" s="1057">
        <v>10.400000000000002</v>
      </c>
      <c r="F48" s="1057">
        <v>10.6</v>
      </c>
      <c r="G48" s="1055">
        <v>10.7</v>
      </c>
      <c r="H48" s="1058">
        <v>10.9</v>
      </c>
      <c r="I48" s="1057">
        <v>11.000000000000004</v>
      </c>
      <c r="J48" s="1057">
        <v>11.2</v>
      </c>
      <c r="K48" s="1059">
        <v>10.399999999999999</v>
      </c>
      <c r="L48" s="1060">
        <v>10.600000000000001</v>
      </c>
      <c r="M48" s="1061">
        <v>10.5</v>
      </c>
      <c r="N48" s="1061">
        <v>11.1</v>
      </c>
    </row>
    <row r="49" spans="1:14" ht="14.15" customHeight="1" x14ac:dyDescent="0.25">
      <c r="A49" s="1062" t="s">
        <v>328</v>
      </c>
      <c r="B49" s="1054">
        <v>35</v>
      </c>
      <c r="C49" s="1055">
        <v>34.700000000000003</v>
      </c>
      <c r="D49" s="1056">
        <v>34.299999999999997</v>
      </c>
      <c r="E49" s="1057">
        <v>34.200000000000003</v>
      </c>
      <c r="F49" s="1057">
        <v>34.1</v>
      </c>
      <c r="G49" s="1055">
        <v>33.9</v>
      </c>
      <c r="H49" s="1058">
        <v>33.799999999999997</v>
      </c>
      <c r="I49" s="1057">
        <v>33.200000000000003</v>
      </c>
      <c r="J49" s="1057">
        <v>32.4</v>
      </c>
      <c r="K49" s="1059">
        <v>34.9</v>
      </c>
      <c r="L49" s="1060">
        <v>34</v>
      </c>
      <c r="M49" s="1061">
        <v>34.1</v>
      </c>
      <c r="N49" s="1061">
        <v>32.700000000000003</v>
      </c>
    </row>
    <row r="50" spans="1:14" ht="14.15" customHeight="1" x14ac:dyDescent="0.25">
      <c r="A50" s="1063" t="s">
        <v>329</v>
      </c>
      <c r="B50" s="1054">
        <v>17.2</v>
      </c>
      <c r="C50" s="1055">
        <v>17</v>
      </c>
      <c r="D50" s="1056">
        <v>16.7</v>
      </c>
      <c r="E50" s="1057">
        <v>17.399999999999999</v>
      </c>
      <c r="F50" s="1057">
        <v>18</v>
      </c>
      <c r="G50" s="1055">
        <v>18.600000000000001</v>
      </c>
      <c r="H50" s="1058">
        <v>19.7</v>
      </c>
      <c r="I50" s="1057">
        <v>21.2</v>
      </c>
      <c r="J50" s="1057">
        <v>22</v>
      </c>
      <c r="K50" s="1059">
        <v>17.100000000000001</v>
      </c>
      <c r="L50" s="1060">
        <v>18.3</v>
      </c>
      <c r="M50" s="1061">
        <v>17.7</v>
      </c>
      <c r="N50" s="1061">
        <v>21</v>
      </c>
    </row>
    <row r="51" spans="1:14" ht="14.15" customHeight="1" x14ac:dyDescent="0.25">
      <c r="A51" s="1063" t="s">
        <v>330</v>
      </c>
      <c r="B51" s="1054">
        <v>18.600000000000001</v>
      </c>
      <c r="C51" s="1055">
        <v>16.3</v>
      </c>
      <c r="D51" s="1056">
        <v>15.7</v>
      </c>
      <c r="E51" s="1057">
        <v>15.8</v>
      </c>
      <c r="F51" s="1057">
        <v>16.3</v>
      </c>
      <c r="G51" s="1055">
        <v>15.9</v>
      </c>
      <c r="H51" s="1058">
        <v>16.8</v>
      </c>
      <c r="I51" s="1057">
        <v>18.599999999999998</v>
      </c>
      <c r="J51" s="1057">
        <v>17.399999999999999</v>
      </c>
      <c r="K51" s="1059">
        <v>17.5</v>
      </c>
      <c r="L51" s="1060">
        <v>16.100000000000001</v>
      </c>
      <c r="M51" s="1061">
        <v>15.9</v>
      </c>
      <c r="N51" s="1061">
        <v>17.7</v>
      </c>
    </row>
    <row r="52" spans="1:14" ht="14.15" customHeight="1" x14ac:dyDescent="0.25">
      <c r="A52" s="1062" t="s">
        <v>331</v>
      </c>
      <c r="B52" s="1054">
        <v>35.799999999999997</v>
      </c>
      <c r="C52" s="1055">
        <v>33.299999999999997</v>
      </c>
      <c r="D52" s="1056">
        <v>32.4</v>
      </c>
      <c r="E52" s="1057">
        <v>33.200000000000003</v>
      </c>
      <c r="F52" s="1057">
        <v>34.299999999999997</v>
      </c>
      <c r="G52" s="1055">
        <v>34.5</v>
      </c>
      <c r="H52" s="1058">
        <v>36.5</v>
      </c>
      <c r="I52" s="1057">
        <v>39.799999999999997</v>
      </c>
      <c r="J52" s="1057">
        <v>39.4</v>
      </c>
      <c r="K52" s="1064">
        <v>34.6</v>
      </c>
      <c r="L52" s="1060">
        <v>34.400000000000006</v>
      </c>
      <c r="M52" s="1061">
        <v>33.6</v>
      </c>
      <c r="N52" s="1061">
        <v>38.700000000000003</v>
      </c>
    </row>
    <row r="53" spans="1:14" ht="14.15" customHeight="1" x14ac:dyDescent="0.25">
      <c r="A53" s="1063" t="s">
        <v>332</v>
      </c>
      <c r="B53" s="1054">
        <v>5</v>
      </c>
      <c r="C53" s="1055">
        <v>6.5</v>
      </c>
      <c r="D53" s="1056">
        <v>6.6000000000000014</v>
      </c>
      <c r="E53" s="1057">
        <v>6.6999999999999957</v>
      </c>
      <c r="F53" s="1057">
        <v>7.1</v>
      </c>
      <c r="G53" s="1055">
        <v>7.2000000000000028</v>
      </c>
      <c r="H53" s="1058">
        <v>7.7</v>
      </c>
      <c r="I53" s="1057">
        <v>8.4</v>
      </c>
      <c r="J53" s="1057">
        <v>8.4</v>
      </c>
      <c r="K53" s="1064">
        <v>5.6999999999999957</v>
      </c>
      <c r="L53" s="1060">
        <v>7.1999999999999957</v>
      </c>
      <c r="M53" s="1061">
        <v>6.8999999999999986</v>
      </c>
      <c r="N53" s="1061">
        <v>8.1999999999999993</v>
      </c>
    </row>
    <row r="54" spans="1:14" ht="14.15" customHeight="1" x14ac:dyDescent="0.25">
      <c r="A54" s="1065" t="s">
        <v>333</v>
      </c>
      <c r="B54" s="1066">
        <v>40.799999999999997</v>
      </c>
      <c r="C54" s="1067">
        <v>39.799999999999997</v>
      </c>
      <c r="D54" s="1068">
        <v>39</v>
      </c>
      <c r="E54" s="1069">
        <v>39.9</v>
      </c>
      <c r="F54" s="1069">
        <v>41.4</v>
      </c>
      <c r="G54" s="1067">
        <v>41.7</v>
      </c>
      <c r="H54" s="1070">
        <v>44.2</v>
      </c>
      <c r="I54" s="1069">
        <v>48.2</v>
      </c>
      <c r="J54" s="1069">
        <v>47.8</v>
      </c>
      <c r="K54" s="1071">
        <v>40.299999999999997</v>
      </c>
      <c r="L54" s="1072">
        <v>41.6</v>
      </c>
      <c r="M54" s="1073">
        <v>40.5</v>
      </c>
      <c r="N54" s="1073">
        <v>46.9</v>
      </c>
    </row>
    <row r="55" spans="1:14" ht="14.15" customHeight="1" x14ac:dyDescent="0.25">
      <c r="A55" s="1005" t="s">
        <v>1021</v>
      </c>
      <c r="B55" s="1006"/>
      <c r="C55" s="1007"/>
      <c r="D55" s="1008"/>
      <c r="E55" s="1009"/>
      <c r="F55" s="1009"/>
      <c r="G55" s="1007"/>
      <c r="H55" s="1010"/>
      <c r="I55" s="1009"/>
      <c r="J55" s="1009"/>
      <c r="K55" s="1044"/>
      <c r="L55" s="1045"/>
      <c r="M55" s="1046"/>
      <c r="N55" s="1046"/>
    </row>
    <row r="56" spans="1:14" ht="14.15" customHeight="1" x14ac:dyDescent="0.25">
      <c r="A56" s="1074" t="s">
        <v>412</v>
      </c>
      <c r="B56" s="1075"/>
      <c r="C56" s="1076"/>
      <c r="D56" s="1077"/>
      <c r="E56" s="1078"/>
      <c r="F56" s="1078"/>
      <c r="G56" s="1076"/>
      <c r="H56" s="1079"/>
      <c r="I56" s="1078"/>
      <c r="J56" s="1078"/>
      <c r="K56" s="1080"/>
      <c r="L56" s="1081"/>
      <c r="M56" s="1078"/>
      <c r="N56" s="1078"/>
    </row>
    <row r="57" spans="1:14" ht="14.15" customHeight="1" x14ac:dyDescent="0.25">
      <c r="A57" s="1082" t="s">
        <v>404</v>
      </c>
      <c r="B57" s="1083">
        <v>519</v>
      </c>
      <c r="C57" s="1084">
        <v>506</v>
      </c>
      <c r="D57" s="1085">
        <v>470</v>
      </c>
      <c r="E57" s="1086">
        <v>492</v>
      </c>
      <c r="F57" s="1086">
        <v>487</v>
      </c>
      <c r="G57" s="1084">
        <v>478</v>
      </c>
      <c r="H57" s="1087">
        <v>455</v>
      </c>
      <c r="I57" s="1088">
        <v>465</v>
      </c>
      <c r="J57" s="1088">
        <v>475</v>
      </c>
      <c r="K57" s="1089">
        <v>519</v>
      </c>
      <c r="L57" s="1090">
        <v>487</v>
      </c>
      <c r="M57" s="1088">
        <v>470</v>
      </c>
      <c r="N57" s="1088">
        <v>455</v>
      </c>
    </row>
    <row r="58" spans="1:14" ht="14.15" customHeight="1" x14ac:dyDescent="0.25">
      <c r="A58" s="1082" t="s">
        <v>405</v>
      </c>
      <c r="B58" s="1083">
        <v>150</v>
      </c>
      <c r="C58" s="1084">
        <v>149</v>
      </c>
      <c r="D58" s="1085">
        <v>140</v>
      </c>
      <c r="E58" s="1086">
        <v>139</v>
      </c>
      <c r="F58" s="1086">
        <v>137</v>
      </c>
      <c r="G58" s="1084">
        <v>129</v>
      </c>
      <c r="H58" s="1087">
        <v>125</v>
      </c>
      <c r="I58" s="1088">
        <v>116</v>
      </c>
      <c r="J58" s="1088">
        <v>116</v>
      </c>
      <c r="K58" s="1089">
        <v>150</v>
      </c>
      <c r="L58" s="1090">
        <v>137</v>
      </c>
      <c r="M58" s="1088">
        <v>140</v>
      </c>
      <c r="N58" s="1088">
        <v>125</v>
      </c>
    </row>
    <row r="59" spans="1:14" ht="14.15" customHeight="1" x14ac:dyDescent="0.25">
      <c r="A59" s="1091" t="s">
        <v>406</v>
      </c>
      <c r="B59" s="960">
        <v>140</v>
      </c>
      <c r="C59" s="411">
        <v>139</v>
      </c>
      <c r="D59" s="961">
        <v>131</v>
      </c>
      <c r="E59" s="962">
        <v>130</v>
      </c>
      <c r="F59" s="962">
        <v>128</v>
      </c>
      <c r="G59" s="956">
        <v>121</v>
      </c>
      <c r="H59" s="963">
        <v>117</v>
      </c>
      <c r="I59" s="962">
        <v>107</v>
      </c>
      <c r="J59" s="962">
        <v>106</v>
      </c>
      <c r="K59" s="986">
        <v>140</v>
      </c>
      <c r="L59" s="987">
        <v>128</v>
      </c>
      <c r="M59" s="962">
        <v>131</v>
      </c>
      <c r="N59" s="962">
        <v>117</v>
      </c>
    </row>
    <row r="60" spans="1:14" ht="14.15" customHeight="1" x14ac:dyDescent="0.25">
      <c r="A60" s="1091" t="s">
        <v>407</v>
      </c>
      <c r="B60" s="960">
        <v>10</v>
      </c>
      <c r="C60" s="411">
        <v>10</v>
      </c>
      <c r="D60" s="961">
        <v>9</v>
      </c>
      <c r="E60" s="962">
        <v>9</v>
      </c>
      <c r="F60" s="962">
        <v>9</v>
      </c>
      <c r="G60" s="956">
        <v>8</v>
      </c>
      <c r="H60" s="963">
        <v>8</v>
      </c>
      <c r="I60" s="962">
        <v>9</v>
      </c>
      <c r="J60" s="962">
        <v>10</v>
      </c>
      <c r="K60" s="986">
        <v>10</v>
      </c>
      <c r="L60" s="987">
        <v>9</v>
      </c>
      <c r="M60" s="962">
        <v>9</v>
      </c>
      <c r="N60" s="962">
        <v>8</v>
      </c>
    </row>
    <row r="61" spans="1:14" ht="14.15" customHeight="1" x14ac:dyDescent="0.25">
      <c r="A61" s="1092" t="s">
        <v>413</v>
      </c>
      <c r="B61" s="1083">
        <v>669</v>
      </c>
      <c r="C61" s="1084">
        <v>655</v>
      </c>
      <c r="D61" s="1085">
        <v>610</v>
      </c>
      <c r="E61" s="1086">
        <v>631</v>
      </c>
      <c r="F61" s="1086">
        <v>624</v>
      </c>
      <c r="G61" s="1084">
        <v>607</v>
      </c>
      <c r="H61" s="1087">
        <v>580</v>
      </c>
      <c r="I61" s="1088">
        <v>581</v>
      </c>
      <c r="J61" s="1088">
        <v>591</v>
      </c>
      <c r="K61" s="1089">
        <v>669</v>
      </c>
      <c r="L61" s="1090">
        <v>624</v>
      </c>
      <c r="M61" s="1088">
        <v>610</v>
      </c>
      <c r="N61" s="1088">
        <v>580</v>
      </c>
    </row>
    <row r="62" spans="1:14" ht="14.15" customHeight="1" x14ac:dyDescent="0.25">
      <c r="A62" s="1062" t="s">
        <v>414</v>
      </c>
      <c r="B62" s="1093"/>
      <c r="C62" s="1094"/>
      <c r="D62" s="1095"/>
      <c r="E62" s="1096"/>
      <c r="F62" s="1096"/>
      <c r="G62" s="1094"/>
      <c r="H62" s="1097"/>
      <c r="I62" s="1096"/>
      <c r="J62" s="1096"/>
      <c r="K62" s="1098"/>
      <c r="L62" s="1099"/>
      <c r="M62" s="1096"/>
      <c r="N62" s="1096"/>
    </row>
    <row r="63" spans="1:14" ht="14.15" customHeight="1" x14ac:dyDescent="0.25">
      <c r="A63" s="1082" t="s">
        <v>404</v>
      </c>
      <c r="B63" s="1083">
        <v>310</v>
      </c>
      <c r="C63" s="1084">
        <v>304</v>
      </c>
      <c r="D63" s="1085">
        <v>281</v>
      </c>
      <c r="E63" s="1086">
        <v>297</v>
      </c>
      <c r="F63" s="1086">
        <v>296</v>
      </c>
      <c r="G63" s="1084">
        <v>291</v>
      </c>
      <c r="H63" s="1087">
        <v>280</v>
      </c>
      <c r="I63" s="1086">
        <v>289</v>
      </c>
      <c r="J63" s="1086">
        <v>294</v>
      </c>
      <c r="K63" s="1089">
        <v>310</v>
      </c>
      <c r="L63" s="1090">
        <v>296</v>
      </c>
      <c r="M63" s="1088">
        <v>281</v>
      </c>
      <c r="N63" s="1088">
        <v>280</v>
      </c>
    </row>
    <row r="64" spans="1:14" ht="14.15" customHeight="1" x14ac:dyDescent="0.25">
      <c r="A64" s="1082" t="s">
        <v>405</v>
      </c>
      <c r="B64" s="1083">
        <v>39</v>
      </c>
      <c r="C64" s="1100">
        <v>36</v>
      </c>
      <c r="D64" s="1101">
        <v>36</v>
      </c>
      <c r="E64" s="1088">
        <v>34</v>
      </c>
      <c r="F64" s="1088">
        <v>34</v>
      </c>
      <c r="G64" s="1102">
        <v>31</v>
      </c>
      <c r="H64" s="1103">
        <v>31</v>
      </c>
      <c r="I64" s="1088">
        <v>31</v>
      </c>
      <c r="J64" s="1088">
        <v>32</v>
      </c>
      <c r="K64" s="1089">
        <v>39</v>
      </c>
      <c r="L64" s="1090">
        <v>34</v>
      </c>
      <c r="M64" s="1088">
        <v>36</v>
      </c>
      <c r="N64" s="1088">
        <v>31</v>
      </c>
    </row>
    <row r="65" spans="1:14" ht="14.15" customHeight="1" x14ac:dyDescent="0.25">
      <c r="A65" s="1091" t="s">
        <v>406</v>
      </c>
      <c r="B65" s="960">
        <v>29</v>
      </c>
      <c r="C65" s="411">
        <v>27</v>
      </c>
      <c r="D65" s="961">
        <v>27</v>
      </c>
      <c r="E65" s="962">
        <v>25</v>
      </c>
      <c r="F65" s="962">
        <v>25</v>
      </c>
      <c r="G65" s="956">
        <v>23</v>
      </c>
      <c r="H65" s="963">
        <v>23</v>
      </c>
      <c r="I65" s="962">
        <v>22</v>
      </c>
      <c r="J65" s="962">
        <v>22</v>
      </c>
      <c r="K65" s="986">
        <v>29</v>
      </c>
      <c r="L65" s="987">
        <v>25</v>
      </c>
      <c r="M65" s="962">
        <v>27</v>
      </c>
      <c r="N65" s="962">
        <v>23</v>
      </c>
    </row>
    <row r="66" spans="1:14" ht="14.15" customHeight="1" x14ac:dyDescent="0.25">
      <c r="A66" s="1091" t="s">
        <v>407</v>
      </c>
      <c r="B66" s="960">
        <v>10</v>
      </c>
      <c r="C66" s="411">
        <v>9</v>
      </c>
      <c r="D66" s="961">
        <v>9</v>
      </c>
      <c r="E66" s="962">
        <v>9</v>
      </c>
      <c r="F66" s="962">
        <v>9</v>
      </c>
      <c r="G66" s="956">
        <v>8</v>
      </c>
      <c r="H66" s="963">
        <v>8</v>
      </c>
      <c r="I66" s="962">
        <v>9</v>
      </c>
      <c r="J66" s="962">
        <v>10</v>
      </c>
      <c r="K66" s="986">
        <v>10</v>
      </c>
      <c r="L66" s="987">
        <v>9</v>
      </c>
      <c r="M66" s="962">
        <v>9</v>
      </c>
      <c r="N66" s="962">
        <v>8</v>
      </c>
    </row>
    <row r="67" spans="1:14" ht="14.15" customHeight="1" x14ac:dyDescent="0.25">
      <c r="A67" s="1092" t="s">
        <v>415</v>
      </c>
      <c r="B67" s="1083">
        <v>349</v>
      </c>
      <c r="C67" s="1100">
        <v>340</v>
      </c>
      <c r="D67" s="1101">
        <v>317</v>
      </c>
      <c r="E67" s="1088">
        <v>331</v>
      </c>
      <c r="F67" s="1088">
        <v>330</v>
      </c>
      <c r="G67" s="1102">
        <v>322</v>
      </c>
      <c r="H67" s="1103">
        <v>311</v>
      </c>
      <c r="I67" s="1088">
        <v>320</v>
      </c>
      <c r="J67" s="1088">
        <v>326</v>
      </c>
      <c r="K67" s="1089">
        <v>349</v>
      </c>
      <c r="L67" s="1090">
        <v>330</v>
      </c>
      <c r="M67" s="1088">
        <v>317</v>
      </c>
      <c r="N67" s="1088">
        <v>311</v>
      </c>
    </row>
    <row r="68" spans="1:14" ht="14.15" customHeight="1" x14ac:dyDescent="0.35">
      <c r="A68" s="975" t="s">
        <v>1020</v>
      </c>
      <c r="B68" s="1104"/>
      <c r="C68" s="1105"/>
      <c r="D68" s="1106"/>
      <c r="E68" s="1107"/>
      <c r="F68" s="1107"/>
      <c r="G68" s="1108"/>
      <c r="H68" s="1109"/>
      <c r="I68" s="1107"/>
      <c r="J68" s="1107"/>
      <c r="K68" s="1110"/>
      <c r="L68" s="1090"/>
      <c r="M68" s="1111"/>
      <c r="N68" s="1111"/>
    </row>
    <row r="69" spans="1:14" ht="14.15" customHeight="1" x14ac:dyDescent="0.35">
      <c r="A69" s="1082" t="s">
        <v>417</v>
      </c>
      <c r="B69" s="1083">
        <v>6411</v>
      </c>
      <c r="C69" s="1084">
        <v>6394</v>
      </c>
      <c r="D69" s="1101">
        <v>6328</v>
      </c>
      <c r="E69" s="1088">
        <v>6430</v>
      </c>
      <c r="F69" s="1088">
        <v>6349</v>
      </c>
      <c r="G69" s="573">
        <v>6318</v>
      </c>
      <c r="H69" s="1103">
        <v>6608</v>
      </c>
      <c r="I69" s="1088">
        <v>6589</v>
      </c>
      <c r="J69" s="1088">
        <v>6380</v>
      </c>
      <c r="K69" s="1112"/>
      <c r="L69" s="1113"/>
      <c r="M69" s="1114"/>
      <c r="N69" s="1114"/>
    </row>
    <row r="70" spans="1:14" ht="14.15" customHeight="1" x14ac:dyDescent="0.35">
      <c r="A70" s="1082" t="s">
        <v>418</v>
      </c>
      <c r="B70" s="1083">
        <v>1449</v>
      </c>
      <c r="C70" s="1084">
        <v>1450</v>
      </c>
      <c r="D70" s="1101">
        <v>1449</v>
      </c>
      <c r="E70" s="1088">
        <v>1449</v>
      </c>
      <c r="F70" s="1088">
        <v>1428</v>
      </c>
      <c r="G70" s="573">
        <v>1413</v>
      </c>
      <c r="H70" s="1103">
        <v>1407</v>
      </c>
      <c r="I70" s="1088">
        <v>1343</v>
      </c>
      <c r="J70" s="1088">
        <v>1346</v>
      </c>
      <c r="K70" s="1112"/>
      <c r="L70" s="1113"/>
      <c r="M70" s="1114"/>
      <c r="N70" s="1114"/>
    </row>
    <row r="71" spans="1:14" ht="14.15" customHeight="1" x14ac:dyDescent="0.35">
      <c r="A71" s="1115" t="s">
        <v>419</v>
      </c>
      <c r="B71" s="1116">
        <v>7860</v>
      </c>
      <c r="C71" s="1117">
        <v>7844</v>
      </c>
      <c r="D71" s="1118">
        <v>7777</v>
      </c>
      <c r="E71" s="1119">
        <v>7879</v>
      </c>
      <c r="F71" s="1119">
        <v>7777</v>
      </c>
      <c r="G71" s="589">
        <v>7731</v>
      </c>
      <c r="H71" s="1120">
        <v>8015</v>
      </c>
      <c r="I71" s="1119">
        <v>7932</v>
      </c>
      <c r="J71" s="1119">
        <v>7726</v>
      </c>
      <c r="K71" s="1121"/>
      <c r="L71" s="1122"/>
      <c r="M71" s="1123"/>
      <c r="N71" s="1123"/>
    </row>
    <row r="72" spans="1:14" ht="13.4" customHeight="1" x14ac:dyDescent="0.35">
      <c r="A72" s="1124"/>
      <c r="B72" s="1125"/>
      <c r="C72" s="1125"/>
      <c r="D72" s="1125"/>
      <c r="E72" s="1125"/>
      <c r="F72" s="1125"/>
      <c r="G72" s="1125"/>
      <c r="H72" s="1125"/>
      <c r="I72" s="1125"/>
      <c r="J72" s="1125"/>
      <c r="K72" s="1126"/>
      <c r="L72" s="1126"/>
      <c r="M72" s="1126"/>
      <c r="N72" s="1126"/>
    </row>
    <row r="73" spans="1:14" ht="13.4" customHeight="1" x14ac:dyDescent="0.25">
      <c r="A73" s="3213" t="s">
        <v>367</v>
      </c>
      <c r="B73" s="3213" t="s">
        <v>15</v>
      </c>
      <c r="C73" s="3213" t="s">
        <v>15</v>
      </c>
      <c r="D73" s="3213" t="s">
        <v>15</v>
      </c>
      <c r="E73" s="3213" t="s">
        <v>15</v>
      </c>
      <c r="F73" s="3213" t="s">
        <v>15</v>
      </c>
      <c r="G73" s="3213" t="s">
        <v>15</v>
      </c>
      <c r="H73" s="3213" t="s">
        <v>15</v>
      </c>
      <c r="I73" s="3213" t="s">
        <v>15</v>
      </c>
      <c r="J73" s="3213" t="s">
        <v>15</v>
      </c>
      <c r="K73" s="3213" t="s">
        <v>15</v>
      </c>
      <c r="L73" s="3213" t="s">
        <v>15</v>
      </c>
      <c r="M73" s="3213" t="s">
        <v>15</v>
      </c>
      <c r="N73" s="3213" t="s">
        <v>15</v>
      </c>
    </row>
    <row r="74" spans="1:14" ht="13.4" customHeight="1" x14ac:dyDescent="0.25">
      <c r="A74" s="3213" t="s">
        <v>368</v>
      </c>
      <c r="B74" s="3213" t="s">
        <v>15</v>
      </c>
      <c r="C74" s="3213" t="s">
        <v>15</v>
      </c>
      <c r="D74" s="3213" t="s">
        <v>15</v>
      </c>
      <c r="E74" s="3213" t="s">
        <v>15</v>
      </c>
      <c r="F74" s="3213" t="s">
        <v>15</v>
      </c>
      <c r="G74" s="3213" t="s">
        <v>15</v>
      </c>
      <c r="H74" s="3213" t="s">
        <v>15</v>
      </c>
      <c r="I74" s="3213" t="s">
        <v>15</v>
      </c>
      <c r="J74" s="3213" t="s">
        <v>15</v>
      </c>
      <c r="K74" s="3213" t="s">
        <v>15</v>
      </c>
      <c r="L74" s="3213" t="s">
        <v>15</v>
      </c>
      <c r="M74" s="3213" t="s">
        <v>15</v>
      </c>
      <c r="N74" s="3213" t="s">
        <v>15</v>
      </c>
    </row>
    <row r="75" spans="1:14" ht="13.4" customHeight="1" x14ac:dyDescent="0.25">
      <c r="A75" s="3213" t="s">
        <v>369</v>
      </c>
      <c r="B75" s="3213" t="s">
        <v>15</v>
      </c>
      <c r="C75" s="3213" t="s">
        <v>15</v>
      </c>
      <c r="D75" s="3213" t="s">
        <v>15</v>
      </c>
      <c r="E75" s="3213" t="s">
        <v>15</v>
      </c>
      <c r="F75" s="3213" t="s">
        <v>15</v>
      </c>
      <c r="G75" s="3213" t="s">
        <v>15</v>
      </c>
      <c r="H75" s="3213" t="s">
        <v>15</v>
      </c>
      <c r="I75" s="3213" t="s">
        <v>15</v>
      </c>
      <c r="J75" s="3213" t="s">
        <v>15</v>
      </c>
      <c r="K75" s="3213" t="s">
        <v>15</v>
      </c>
      <c r="L75" s="3213" t="s">
        <v>15</v>
      </c>
      <c r="M75" s="3213" t="s">
        <v>15</v>
      </c>
      <c r="N75" s="3213" t="s">
        <v>15</v>
      </c>
    </row>
    <row r="76" spans="1:14" ht="13.4" customHeight="1" x14ac:dyDescent="0.25">
      <c r="A76" s="3213" t="s">
        <v>370</v>
      </c>
      <c r="B76" s="3213" t="s">
        <v>15</v>
      </c>
      <c r="C76" s="3213" t="s">
        <v>15</v>
      </c>
      <c r="D76" s="3213" t="s">
        <v>15</v>
      </c>
      <c r="E76" s="3213" t="s">
        <v>15</v>
      </c>
      <c r="F76" s="3213" t="s">
        <v>15</v>
      </c>
      <c r="G76" s="3213" t="s">
        <v>15</v>
      </c>
      <c r="H76" s="3213" t="s">
        <v>15</v>
      </c>
      <c r="I76" s="3213" t="s">
        <v>15</v>
      </c>
      <c r="J76" s="3213" t="s">
        <v>15</v>
      </c>
      <c r="K76" s="3213" t="s">
        <v>15</v>
      </c>
      <c r="L76" s="3213" t="s">
        <v>15</v>
      </c>
      <c r="M76" s="3213" t="s">
        <v>15</v>
      </c>
      <c r="N76" s="3213" t="s">
        <v>15</v>
      </c>
    </row>
    <row r="77" spans="1:14" ht="13.4" customHeight="1" x14ac:dyDescent="0.25">
      <c r="A77" s="3213" t="s">
        <v>1022</v>
      </c>
      <c r="B77" s="3213" t="s">
        <v>15</v>
      </c>
      <c r="C77" s="3213" t="s">
        <v>15</v>
      </c>
      <c r="D77" s="3213" t="s">
        <v>15</v>
      </c>
      <c r="E77" s="3213" t="s">
        <v>15</v>
      </c>
      <c r="F77" s="3213" t="s">
        <v>15</v>
      </c>
      <c r="G77" s="3213" t="s">
        <v>15</v>
      </c>
      <c r="H77" s="3213" t="s">
        <v>15</v>
      </c>
      <c r="I77" s="3213" t="s">
        <v>15</v>
      </c>
      <c r="J77" s="3213" t="s">
        <v>15</v>
      </c>
      <c r="K77" s="3213" t="s">
        <v>15</v>
      </c>
      <c r="L77" s="3213" t="s">
        <v>15</v>
      </c>
      <c r="M77" s="3213" t="s">
        <v>15</v>
      </c>
      <c r="N77" s="3213" t="s">
        <v>15</v>
      </c>
    </row>
    <row r="78" spans="1:14" ht="10.4" customHeight="1" x14ac:dyDescent="0.25">
      <c r="A78" s="3203"/>
      <c r="B78" s="3203" t="s">
        <v>15</v>
      </c>
      <c r="C78" s="3203" t="s">
        <v>15</v>
      </c>
      <c r="D78" s="3203" t="s">
        <v>15</v>
      </c>
      <c r="E78" s="3203" t="s">
        <v>15</v>
      </c>
      <c r="F78" s="3203" t="s">
        <v>15</v>
      </c>
      <c r="G78" s="3203" t="s">
        <v>15</v>
      </c>
      <c r="H78" s="3203" t="s">
        <v>15</v>
      </c>
      <c r="I78" s="3203" t="s">
        <v>15</v>
      </c>
      <c r="J78" s="3203" t="s">
        <v>15</v>
      </c>
      <c r="K78" s="597"/>
      <c r="L78" s="597"/>
      <c r="M78" s="597"/>
      <c r="N78" s="597"/>
    </row>
    <row r="79" spans="1:14" ht="10.4" customHeight="1" x14ac:dyDescent="0.25">
      <c r="A79" s="596"/>
      <c r="B79" s="1127"/>
      <c r="C79" s="1127"/>
      <c r="D79" s="1127"/>
      <c r="E79" s="1127"/>
      <c r="F79" s="1127"/>
      <c r="G79" s="1127"/>
      <c r="H79" s="1127"/>
      <c r="I79" s="1127"/>
      <c r="J79" s="1127"/>
      <c r="K79" s="597"/>
      <c r="L79" s="597"/>
      <c r="M79" s="597"/>
      <c r="N79" s="597"/>
    </row>
  </sheetData>
  <mergeCells count="12">
    <mergeCell ref="A2:N2"/>
    <mergeCell ref="B3:C3"/>
    <mergeCell ref="D3:G3"/>
    <mergeCell ref="H3:J3"/>
    <mergeCell ref="K3:L3"/>
    <mergeCell ref="M3:N3"/>
    <mergeCell ref="A78:J78"/>
    <mergeCell ref="A73:N73"/>
    <mergeCell ref="A74:N74"/>
    <mergeCell ref="A75:N75"/>
    <mergeCell ref="A76:N76"/>
    <mergeCell ref="A77:N77"/>
  </mergeCells>
  <hyperlinks>
    <hyperlink ref="A1" location="ToC!A2" display="Back to Table of Contents" xr:uid="{C3BB9504-D015-48E9-A9E3-B7C1251A8882}"/>
  </hyperlinks>
  <pageMargins left="0.5" right="0.5" top="0.5" bottom="0.5" header="0.25" footer="0.25"/>
  <pageSetup scale="45" orientation="landscape" r:id="rId1"/>
  <headerFooter>
    <oddFooter>&amp;L&amp;G&amp;C&amp;"Scotia,Regular"&amp;9Supplementary Financial Information (SFI)&amp;R7&amp;"Scotia,Regular"&amp;7</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48BD6D-A176-41E7-9DA9-0B6C3FCE37B4}">
  <sheetPr>
    <pageSetUpPr fitToPage="1"/>
  </sheetPr>
  <dimension ref="A1:N64"/>
  <sheetViews>
    <sheetView showGridLines="0" zoomScaleNormal="100" workbookViewId="0"/>
  </sheetViews>
  <sheetFormatPr defaultRowHeight="12.5" x14ac:dyDescent="0.25"/>
  <cols>
    <col min="1" max="1" width="86.26953125" style="22" customWidth="1"/>
    <col min="2" max="14" width="13" style="22" customWidth="1"/>
    <col min="15" max="16384" width="8.7265625" style="22"/>
  </cols>
  <sheetData>
    <row r="1" spans="1:14" ht="20" customHeight="1" x14ac:dyDescent="0.25">
      <c r="A1" s="21" t="s">
        <v>13</v>
      </c>
    </row>
    <row r="2" spans="1:14" ht="24.65" customHeight="1" x14ac:dyDescent="0.25">
      <c r="A2" s="3240" t="s">
        <v>421</v>
      </c>
      <c r="B2" s="3240" t="s">
        <v>15</v>
      </c>
      <c r="C2" s="3240" t="s">
        <v>15</v>
      </c>
      <c r="D2" s="3240" t="s">
        <v>15</v>
      </c>
      <c r="E2" s="3240" t="s">
        <v>15</v>
      </c>
      <c r="F2" s="3240" t="s">
        <v>15</v>
      </c>
      <c r="G2" s="3240" t="s">
        <v>15</v>
      </c>
      <c r="H2" s="3240" t="s">
        <v>15</v>
      </c>
      <c r="I2" s="3240" t="s">
        <v>15</v>
      </c>
      <c r="J2" s="3240" t="s">
        <v>15</v>
      </c>
      <c r="K2" s="3240" t="s">
        <v>15</v>
      </c>
      <c r="L2" s="3240" t="s">
        <v>15</v>
      </c>
      <c r="M2" s="3240" t="s">
        <v>15</v>
      </c>
      <c r="N2" s="3240" t="s">
        <v>15</v>
      </c>
    </row>
    <row r="3" spans="1:14" ht="14.15" customHeight="1" x14ac:dyDescent="0.25">
      <c r="A3" s="1128"/>
      <c r="B3" s="3241" t="s">
        <v>174</v>
      </c>
      <c r="C3" s="3242" t="s">
        <v>15</v>
      </c>
      <c r="D3" s="3243">
        <v>2023</v>
      </c>
      <c r="E3" s="3244" t="s">
        <v>15</v>
      </c>
      <c r="F3" s="3244" t="s">
        <v>15</v>
      </c>
      <c r="G3" s="3245" t="s">
        <v>15</v>
      </c>
      <c r="H3" s="3246">
        <v>2022</v>
      </c>
      <c r="I3" s="3244" t="s">
        <v>15</v>
      </c>
      <c r="J3" s="3244" t="s">
        <v>15</v>
      </c>
      <c r="K3" s="3247" t="s">
        <v>175</v>
      </c>
      <c r="L3" s="3248" t="s">
        <v>15</v>
      </c>
      <c r="M3" s="3249" t="s">
        <v>422</v>
      </c>
      <c r="N3" s="3249" t="s">
        <v>15</v>
      </c>
    </row>
    <row r="4" spans="1:14" ht="14.15" customHeight="1" x14ac:dyDescent="0.25">
      <c r="A4" s="1129"/>
      <c r="B4" s="1130" t="s">
        <v>178</v>
      </c>
      <c r="C4" s="1131" t="s">
        <v>179</v>
      </c>
      <c r="D4" s="1132" t="s">
        <v>180</v>
      </c>
      <c r="E4" s="1133" t="s">
        <v>181</v>
      </c>
      <c r="F4" s="1133" t="s">
        <v>182</v>
      </c>
      <c r="G4" s="1134" t="s">
        <v>179</v>
      </c>
      <c r="H4" s="1135" t="s">
        <v>180</v>
      </c>
      <c r="I4" s="1133" t="s">
        <v>181</v>
      </c>
      <c r="J4" s="1133" t="s">
        <v>182</v>
      </c>
      <c r="K4" s="1136">
        <v>2024</v>
      </c>
      <c r="L4" s="1137">
        <v>2023</v>
      </c>
      <c r="M4" s="1138">
        <v>2023</v>
      </c>
      <c r="N4" s="1138">
        <v>2022</v>
      </c>
    </row>
    <row r="5" spans="1:14" ht="14.15" customHeight="1" x14ac:dyDescent="0.25">
      <c r="A5" s="1139" t="s">
        <v>423</v>
      </c>
      <c r="B5" s="1140"/>
      <c r="C5" s="1141"/>
      <c r="D5" s="1142"/>
      <c r="E5" s="1143"/>
      <c r="F5" s="1143"/>
      <c r="G5" s="1144"/>
      <c r="H5" s="1145"/>
      <c r="I5" s="1143"/>
      <c r="J5" s="1143"/>
      <c r="K5" s="1146"/>
      <c r="L5" s="1147"/>
      <c r="M5" s="1148"/>
      <c r="N5" s="1148"/>
    </row>
    <row r="6" spans="1:14" ht="14.15" customHeight="1" x14ac:dyDescent="0.25">
      <c r="A6" s="1149" t="s">
        <v>297</v>
      </c>
      <c r="B6" s="1150">
        <v>331</v>
      </c>
      <c r="C6" s="1151">
        <v>354</v>
      </c>
      <c r="D6" s="1152">
        <v>397</v>
      </c>
      <c r="E6" s="1153">
        <v>337</v>
      </c>
      <c r="F6" s="1153">
        <v>384</v>
      </c>
      <c r="G6" s="1154">
        <v>454</v>
      </c>
      <c r="H6" s="1152">
        <v>492</v>
      </c>
      <c r="I6" s="1153">
        <v>405</v>
      </c>
      <c r="J6" s="1153">
        <v>360</v>
      </c>
      <c r="K6" s="1155">
        <v>685</v>
      </c>
      <c r="L6" s="1156">
        <v>838</v>
      </c>
      <c r="M6" s="1153">
        <v>1572</v>
      </c>
      <c r="N6" s="1153">
        <v>1630</v>
      </c>
    </row>
    <row r="7" spans="1:14" ht="14.15" customHeight="1" x14ac:dyDescent="0.25">
      <c r="A7" s="1157" t="s">
        <v>298</v>
      </c>
      <c r="B7" s="1158">
        <v>990</v>
      </c>
      <c r="C7" s="1159">
        <v>1025</v>
      </c>
      <c r="D7" s="1160">
        <v>957</v>
      </c>
      <c r="E7" s="1161">
        <v>1006</v>
      </c>
      <c r="F7" s="1161">
        <v>968</v>
      </c>
      <c r="G7" s="1162">
        <v>1049</v>
      </c>
      <c r="H7" s="1160">
        <v>862</v>
      </c>
      <c r="I7" s="1161">
        <v>747</v>
      </c>
      <c r="J7" s="1161">
        <v>902</v>
      </c>
      <c r="K7" s="1163">
        <v>2015</v>
      </c>
      <c r="L7" s="1164">
        <v>2017</v>
      </c>
      <c r="M7" s="1161">
        <v>3980</v>
      </c>
      <c r="N7" s="1161">
        <v>3542</v>
      </c>
    </row>
    <row r="8" spans="1:14" ht="14.15" customHeight="1" x14ac:dyDescent="0.25">
      <c r="A8" s="1165" t="s">
        <v>299</v>
      </c>
      <c r="B8" s="1150">
        <v>591</v>
      </c>
      <c r="C8" s="1166">
        <v>546</v>
      </c>
      <c r="D8" s="1152">
        <v>602</v>
      </c>
      <c r="E8" s="1153">
        <v>537</v>
      </c>
      <c r="F8" s="1153">
        <v>545</v>
      </c>
      <c r="G8" s="1167">
        <v>383</v>
      </c>
      <c r="H8" s="1168">
        <v>454</v>
      </c>
      <c r="I8" s="1153">
        <v>336</v>
      </c>
      <c r="J8" s="1153">
        <v>372</v>
      </c>
      <c r="K8" s="1169">
        <v>1137</v>
      </c>
      <c r="L8" s="1170">
        <v>928</v>
      </c>
      <c r="M8" s="1153">
        <v>2067</v>
      </c>
      <c r="N8" s="1153">
        <v>1578</v>
      </c>
    </row>
    <row r="9" spans="1:14" ht="14.15" customHeight="1" x14ac:dyDescent="0.25">
      <c r="A9" s="1165" t="s">
        <v>301</v>
      </c>
      <c r="B9" s="1150">
        <v>399</v>
      </c>
      <c r="C9" s="1166">
        <v>479</v>
      </c>
      <c r="D9" s="1152">
        <v>355</v>
      </c>
      <c r="E9" s="1153">
        <v>469</v>
      </c>
      <c r="F9" s="1153">
        <v>423</v>
      </c>
      <c r="G9" s="1167">
        <v>666</v>
      </c>
      <c r="H9" s="1168">
        <v>408</v>
      </c>
      <c r="I9" s="1153">
        <v>411</v>
      </c>
      <c r="J9" s="1153">
        <v>530</v>
      </c>
      <c r="K9" s="1169">
        <v>878</v>
      </c>
      <c r="L9" s="1170">
        <v>1089</v>
      </c>
      <c r="M9" s="1153">
        <v>1913</v>
      </c>
      <c r="N9" s="1153">
        <v>1964</v>
      </c>
    </row>
    <row r="10" spans="1:14" ht="14.15" customHeight="1" x14ac:dyDescent="0.25">
      <c r="A10" s="1171" t="s">
        <v>302</v>
      </c>
      <c r="B10" s="1172">
        <v>1321</v>
      </c>
      <c r="C10" s="1173">
        <v>1379</v>
      </c>
      <c r="D10" s="1174">
        <v>1354</v>
      </c>
      <c r="E10" s="1175">
        <v>1343</v>
      </c>
      <c r="F10" s="1175">
        <v>1352</v>
      </c>
      <c r="G10" s="1176">
        <v>1503</v>
      </c>
      <c r="H10" s="1177">
        <v>1354</v>
      </c>
      <c r="I10" s="1175">
        <v>1152</v>
      </c>
      <c r="J10" s="1175">
        <v>1262</v>
      </c>
      <c r="K10" s="1178">
        <v>2700</v>
      </c>
      <c r="L10" s="1179">
        <v>2855</v>
      </c>
      <c r="M10" s="1175">
        <v>5552</v>
      </c>
      <c r="N10" s="1175">
        <v>5172</v>
      </c>
    </row>
    <row r="11" spans="1:14" ht="14.15" customHeight="1" x14ac:dyDescent="0.25">
      <c r="A11" s="1180" t="s">
        <v>303</v>
      </c>
      <c r="B11" s="1172">
        <v>5</v>
      </c>
      <c r="C11" s="1173">
        <v>5</v>
      </c>
      <c r="D11" s="1174">
        <v>39</v>
      </c>
      <c r="E11" s="1175">
        <v>-6</v>
      </c>
      <c r="F11" s="1175">
        <v>53</v>
      </c>
      <c r="G11" s="1176">
        <v>15</v>
      </c>
      <c r="H11" s="1177">
        <v>11</v>
      </c>
      <c r="I11" s="1175">
        <v>-15</v>
      </c>
      <c r="J11" s="1175">
        <v>-46</v>
      </c>
      <c r="K11" s="1178">
        <v>10</v>
      </c>
      <c r="L11" s="1179">
        <v>68</v>
      </c>
      <c r="M11" s="1175">
        <v>101</v>
      </c>
      <c r="N11" s="1175">
        <v>-66</v>
      </c>
    </row>
    <row r="12" spans="1:14" ht="14.15" customHeight="1" x14ac:dyDescent="0.25">
      <c r="A12" s="1181" t="s">
        <v>304</v>
      </c>
      <c r="B12" s="1182">
        <v>781</v>
      </c>
      <c r="C12" s="1183">
        <v>801</v>
      </c>
      <c r="D12" s="1184">
        <v>779</v>
      </c>
      <c r="E12" s="1185">
        <v>758</v>
      </c>
      <c r="F12" s="1185">
        <v>752</v>
      </c>
      <c r="G12" s="1186">
        <v>773</v>
      </c>
      <c r="H12" s="1184">
        <v>696</v>
      </c>
      <c r="I12" s="1185">
        <v>655</v>
      </c>
      <c r="J12" s="1185">
        <v>653</v>
      </c>
      <c r="K12" s="1187">
        <v>1582</v>
      </c>
      <c r="L12" s="1188">
        <v>1525</v>
      </c>
      <c r="M12" s="1185">
        <v>3062</v>
      </c>
      <c r="N12" s="1185">
        <v>2674</v>
      </c>
    </row>
    <row r="13" spans="1:14" ht="14.15" customHeight="1" x14ac:dyDescent="0.25">
      <c r="A13" s="1189" t="s">
        <v>279</v>
      </c>
      <c r="B13" s="1190">
        <v>535</v>
      </c>
      <c r="C13" s="1191">
        <v>573</v>
      </c>
      <c r="D13" s="1192">
        <v>536</v>
      </c>
      <c r="E13" s="1193">
        <v>591</v>
      </c>
      <c r="F13" s="1193">
        <v>547</v>
      </c>
      <c r="G13" s="1194">
        <v>715</v>
      </c>
      <c r="H13" s="1195">
        <v>647</v>
      </c>
      <c r="I13" s="1193">
        <v>512</v>
      </c>
      <c r="J13" s="1193">
        <v>655</v>
      </c>
      <c r="K13" s="1196">
        <v>1108</v>
      </c>
      <c r="L13" s="1197">
        <v>1262</v>
      </c>
      <c r="M13" s="1193">
        <v>2389</v>
      </c>
      <c r="N13" s="1193">
        <v>2564</v>
      </c>
    </row>
    <row r="14" spans="1:14" ht="14.15" customHeight="1" x14ac:dyDescent="0.25">
      <c r="A14" s="1198" t="s">
        <v>305</v>
      </c>
      <c r="B14" s="1190">
        <v>107</v>
      </c>
      <c r="C14" s="1191">
        <v>134</v>
      </c>
      <c r="D14" s="1192">
        <v>122</v>
      </c>
      <c r="E14" s="1193">
        <v>157</v>
      </c>
      <c r="F14" s="1193">
        <v>146</v>
      </c>
      <c r="G14" s="1194">
        <v>196</v>
      </c>
      <c r="H14" s="1195">
        <v>163</v>
      </c>
      <c r="I14" s="1193">
        <v>134</v>
      </c>
      <c r="J14" s="1193">
        <v>167</v>
      </c>
      <c r="K14" s="1196">
        <v>241</v>
      </c>
      <c r="L14" s="1197">
        <v>342</v>
      </c>
      <c r="M14" s="1193">
        <v>621</v>
      </c>
      <c r="N14" s="1193">
        <v>653</v>
      </c>
    </row>
    <row r="15" spans="1:14" ht="14.15" customHeight="1" x14ac:dyDescent="0.25">
      <c r="A15" s="1189" t="s">
        <v>306</v>
      </c>
      <c r="B15" s="1190">
        <v>428</v>
      </c>
      <c r="C15" s="1191">
        <v>439</v>
      </c>
      <c r="D15" s="1192">
        <v>414</v>
      </c>
      <c r="E15" s="1193">
        <v>434</v>
      </c>
      <c r="F15" s="1193">
        <v>401</v>
      </c>
      <c r="G15" s="1194">
        <v>519</v>
      </c>
      <c r="H15" s="1195">
        <v>484</v>
      </c>
      <c r="I15" s="1193">
        <v>378</v>
      </c>
      <c r="J15" s="1193">
        <v>488</v>
      </c>
      <c r="K15" s="1196">
        <v>867</v>
      </c>
      <c r="L15" s="1197">
        <v>920</v>
      </c>
      <c r="M15" s="1193">
        <v>1768</v>
      </c>
      <c r="N15" s="1193">
        <v>1911</v>
      </c>
    </row>
    <row r="16" spans="1:14" ht="14.15" customHeight="1" x14ac:dyDescent="0.25">
      <c r="A16" s="1189"/>
      <c r="B16" s="1190"/>
      <c r="C16" s="1191"/>
      <c r="D16" s="1192"/>
      <c r="E16" s="1193"/>
      <c r="F16" s="1193"/>
      <c r="G16" s="1194"/>
      <c r="H16" s="1195"/>
      <c r="I16" s="1193"/>
      <c r="J16" s="1193"/>
      <c r="K16" s="1196"/>
      <c r="L16" s="1197"/>
      <c r="M16" s="1193"/>
      <c r="N16" s="1193"/>
    </row>
    <row r="17" spans="1:14" ht="14.15" customHeight="1" x14ac:dyDescent="0.25">
      <c r="A17" s="1189" t="s">
        <v>351</v>
      </c>
      <c r="B17" s="1190">
        <v>428</v>
      </c>
      <c r="C17" s="1191">
        <v>439</v>
      </c>
      <c r="D17" s="1192">
        <v>414</v>
      </c>
      <c r="E17" s="1193">
        <v>434</v>
      </c>
      <c r="F17" s="1193">
        <v>401</v>
      </c>
      <c r="G17" s="1194">
        <v>519</v>
      </c>
      <c r="H17" s="1195">
        <v>484</v>
      </c>
      <c r="I17" s="1193">
        <v>378</v>
      </c>
      <c r="J17" s="1193">
        <v>488</v>
      </c>
      <c r="K17" s="1196">
        <v>867</v>
      </c>
      <c r="L17" s="1197">
        <v>920</v>
      </c>
      <c r="M17" s="1193">
        <v>1768</v>
      </c>
      <c r="N17" s="1193">
        <v>1911</v>
      </c>
    </row>
    <row r="18" spans="1:14" ht="14.15" customHeight="1" x14ac:dyDescent="0.25">
      <c r="A18" s="1189"/>
      <c r="B18" s="1190"/>
      <c r="C18" s="1191"/>
      <c r="D18" s="1192"/>
      <c r="E18" s="1193"/>
      <c r="F18" s="1193"/>
      <c r="G18" s="1194"/>
      <c r="H18" s="1195"/>
      <c r="I18" s="1193"/>
      <c r="J18" s="1193"/>
      <c r="K18" s="1196"/>
      <c r="L18" s="1197"/>
      <c r="M18" s="1193"/>
      <c r="N18" s="1193"/>
    </row>
    <row r="19" spans="1:14" ht="14.15" customHeight="1" x14ac:dyDescent="0.25">
      <c r="A19" s="1198"/>
      <c r="B19" s="1190"/>
      <c r="C19" s="1191"/>
      <c r="D19" s="1192"/>
      <c r="E19" s="1193"/>
      <c r="F19" s="1193"/>
      <c r="G19" s="1194"/>
      <c r="H19" s="1195"/>
      <c r="I19" s="1193"/>
      <c r="J19" s="1193"/>
      <c r="K19" s="1199"/>
      <c r="L19" s="1197"/>
      <c r="M19" s="1193"/>
      <c r="N19" s="1193"/>
    </row>
    <row r="20" spans="1:14" ht="14.15" customHeight="1" x14ac:dyDescent="0.25">
      <c r="A20" s="1189" t="s">
        <v>424</v>
      </c>
      <c r="B20" s="1190"/>
      <c r="C20" s="1191"/>
      <c r="D20" s="1192"/>
      <c r="E20" s="1193"/>
      <c r="F20" s="1193"/>
      <c r="G20" s="1194"/>
      <c r="H20" s="1195"/>
      <c r="I20" s="1193"/>
      <c r="J20" s="1193"/>
      <c r="K20" s="1196"/>
      <c r="L20" s="1197"/>
      <c r="M20" s="1193"/>
      <c r="N20" s="1193"/>
    </row>
    <row r="21" spans="1:14" ht="14.15" customHeight="1" x14ac:dyDescent="0.25">
      <c r="A21" s="1200" t="s">
        <v>425</v>
      </c>
      <c r="B21" s="1201">
        <v>737</v>
      </c>
      <c r="C21" s="1202">
        <v>765</v>
      </c>
      <c r="D21" s="1203">
        <v>806</v>
      </c>
      <c r="E21" s="1204">
        <v>745</v>
      </c>
      <c r="F21" s="1204">
        <v>798</v>
      </c>
      <c r="G21" s="1202">
        <v>802</v>
      </c>
      <c r="H21" s="1203">
        <v>850</v>
      </c>
      <c r="I21" s="1204">
        <v>729</v>
      </c>
      <c r="J21" s="1204">
        <v>708</v>
      </c>
      <c r="K21" s="1205">
        <v>1502</v>
      </c>
      <c r="L21" s="1206">
        <v>1600</v>
      </c>
      <c r="M21" s="1204">
        <v>3151</v>
      </c>
      <c r="N21" s="1207">
        <v>2955</v>
      </c>
    </row>
    <row r="22" spans="1:14" ht="14.15" customHeight="1" x14ac:dyDescent="0.25">
      <c r="A22" s="1208" t="s">
        <v>426</v>
      </c>
      <c r="B22" s="1209">
        <v>584</v>
      </c>
      <c r="C22" s="1210">
        <v>614</v>
      </c>
      <c r="D22" s="1174">
        <v>548</v>
      </c>
      <c r="E22" s="1211">
        <v>598</v>
      </c>
      <c r="F22" s="1211">
        <v>554</v>
      </c>
      <c r="G22" s="1176">
        <v>701</v>
      </c>
      <c r="H22" s="1212">
        <v>504</v>
      </c>
      <c r="I22" s="1211">
        <v>423</v>
      </c>
      <c r="J22" s="1211">
        <v>554</v>
      </c>
      <c r="K22" s="1213">
        <v>1198</v>
      </c>
      <c r="L22" s="1214">
        <v>1255</v>
      </c>
      <c r="M22" s="1211">
        <v>2401</v>
      </c>
      <c r="N22" s="1211">
        <v>2217</v>
      </c>
    </row>
    <row r="23" spans="1:14" ht="14.15" customHeight="1" x14ac:dyDescent="0.25">
      <c r="A23" s="1215" t="s">
        <v>302</v>
      </c>
      <c r="B23" s="1209">
        <v>1321</v>
      </c>
      <c r="C23" s="1210">
        <v>1379</v>
      </c>
      <c r="D23" s="1174">
        <v>1354</v>
      </c>
      <c r="E23" s="1211">
        <v>1343</v>
      </c>
      <c r="F23" s="1211">
        <v>1352</v>
      </c>
      <c r="G23" s="1176">
        <v>1503</v>
      </c>
      <c r="H23" s="1212">
        <v>1354</v>
      </c>
      <c r="I23" s="1211">
        <v>1152</v>
      </c>
      <c r="J23" s="1211">
        <v>1262</v>
      </c>
      <c r="K23" s="1213">
        <v>2700</v>
      </c>
      <c r="L23" s="1214">
        <v>2855</v>
      </c>
      <c r="M23" s="1211">
        <v>5552</v>
      </c>
      <c r="N23" s="1211">
        <v>5172</v>
      </c>
    </row>
    <row r="24" spans="1:14" ht="14.15" customHeight="1" x14ac:dyDescent="0.25">
      <c r="A24" s="1215"/>
      <c r="B24" s="1209"/>
      <c r="C24" s="1210"/>
      <c r="D24" s="1174"/>
      <c r="E24" s="1211"/>
      <c r="F24" s="1211"/>
      <c r="G24" s="1176"/>
      <c r="H24" s="1212"/>
      <c r="I24" s="1211"/>
      <c r="J24" s="1211"/>
      <c r="K24" s="1213"/>
      <c r="L24" s="1214"/>
      <c r="M24" s="1211"/>
      <c r="N24" s="1211"/>
    </row>
    <row r="25" spans="1:14" ht="14.15" customHeight="1" x14ac:dyDescent="0.25">
      <c r="A25" s="1215" t="s">
        <v>427</v>
      </c>
      <c r="B25" s="1209"/>
      <c r="C25" s="1210"/>
      <c r="D25" s="1174"/>
      <c r="E25" s="1211"/>
      <c r="F25" s="1211"/>
      <c r="G25" s="1176"/>
      <c r="H25" s="1212"/>
      <c r="I25" s="1211"/>
      <c r="J25" s="1211"/>
      <c r="K25" s="1213"/>
      <c r="L25" s="1214"/>
      <c r="M25" s="1211"/>
      <c r="N25" s="1211"/>
    </row>
    <row r="26" spans="1:14" ht="14.15" customHeight="1" x14ac:dyDescent="0.25">
      <c r="A26" s="1216" t="s">
        <v>428</v>
      </c>
      <c r="B26" s="1217">
        <v>263</v>
      </c>
      <c r="C26" s="1210">
        <v>251</v>
      </c>
      <c r="D26" s="1174">
        <v>195</v>
      </c>
      <c r="E26" s="1211">
        <v>250</v>
      </c>
      <c r="F26" s="1211">
        <v>223</v>
      </c>
      <c r="G26" s="1176">
        <v>324</v>
      </c>
      <c r="H26" s="1212">
        <v>180</v>
      </c>
      <c r="I26" s="1211">
        <v>128</v>
      </c>
      <c r="J26" s="1211">
        <v>185</v>
      </c>
      <c r="K26" s="1213">
        <v>514</v>
      </c>
      <c r="L26" s="1214">
        <v>547</v>
      </c>
      <c r="M26" s="1211">
        <v>992</v>
      </c>
      <c r="N26" s="1211">
        <v>798</v>
      </c>
    </row>
    <row r="27" spans="1:14" ht="14.15" customHeight="1" x14ac:dyDescent="0.25">
      <c r="A27" s="1218" t="s">
        <v>429</v>
      </c>
      <c r="B27" s="1219">
        <v>213</v>
      </c>
      <c r="C27" s="1220">
        <v>237</v>
      </c>
      <c r="D27" s="1221">
        <v>241</v>
      </c>
      <c r="E27" s="1222">
        <v>255</v>
      </c>
      <c r="F27" s="1222">
        <v>196</v>
      </c>
      <c r="G27" s="1220">
        <v>226</v>
      </c>
      <c r="H27" s="1221">
        <v>193</v>
      </c>
      <c r="I27" s="1222">
        <v>197</v>
      </c>
      <c r="J27" s="1222">
        <v>232</v>
      </c>
      <c r="K27" s="1223">
        <v>450</v>
      </c>
      <c r="L27" s="1224">
        <v>422</v>
      </c>
      <c r="M27" s="1222">
        <v>918</v>
      </c>
      <c r="N27" s="1225">
        <v>933</v>
      </c>
    </row>
    <row r="28" spans="1:14" ht="14.15" customHeight="1" x14ac:dyDescent="0.25">
      <c r="A28" s="1226" t="s">
        <v>430</v>
      </c>
      <c r="B28" s="1227">
        <v>24</v>
      </c>
      <c r="C28" s="1228">
        <v>28</v>
      </c>
      <c r="D28" s="1229">
        <v>23</v>
      </c>
      <c r="E28" s="1230">
        <v>16</v>
      </c>
      <c r="F28" s="1230">
        <v>40</v>
      </c>
      <c r="G28" s="1231">
        <v>47</v>
      </c>
      <c r="H28" s="1232">
        <v>24</v>
      </c>
      <c r="I28" s="1230">
        <v>21</v>
      </c>
      <c r="J28" s="1230">
        <v>51</v>
      </c>
      <c r="K28" s="1233">
        <v>52</v>
      </c>
      <c r="L28" s="1234">
        <v>87</v>
      </c>
      <c r="M28" s="1230">
        <v>126</v>
      </c>
      <c r="N28" s="1230">
        <v>128</v>
      </c>
    </row>
    <row r="29" spans="1:14" ht="14.15" customHeight="1" x14ac:dyDescent="0.25">
      <c r="A29" s="1226" t="s">
        <v>431</v>
      </c>
      <c r="B29" s="1227">
        <v>84</v>
      </c>
      <c r="C29" s="1228">
        <v>98</v>
      </c>
      <c r="D29" s="1229">
        <v>89</v>
      </c>
      <c r="E29" s="1230">
        <v>77</v>
      </c>
      <c r="F29" s="1230">
        <v>95</v>
      </c>
      <c r="G29" s="1231">
        <v>104</v>
      </c>
      <c r="H29" s="1232">
        <v>107</v>
      </c>
      <c r="I29" s="1230">
        <v>77</v>
      </c>
      <c r="J29" s="1230">
        <v>86</v>
      </c>
      <c r="K29" s="1233">
        <v>182</v>
      </c>
      <c r="L29" s="1234">
        <v>199</v>
      </c>
      <c r="M29" s="1230">
        <v>365</v>
      </c>
      <c r="N29" s="1230">
        <v>358</v>
      </c>
    </row>
    <row r="30" spans="1:14" ht="14.15" customHeight="1" x14ac:dyDescent="0.25">
      <c r="A30" s="1235" t="s">
        <v>432</v>
      </c>
      <c r="B30" s="1236">
        <v>584</v>
      </c>
      <c r="C30" s="1237">
        <v>614</v>
      </c>
      <c r="D30" s="1238">
        <v>548</v>
      </c>
      <c r="E30" s="1239">
        <v>598</v>
      </c>
      <c r="F30" s="1239">
        <v>554</v>
      </c>
      <c r="G30" s="1237">
        <v>701</v>
      </c>
      <c r="H30" s="1238">
        <v>504</v>
      </c>
      <c r="I30" s="1239">
        <v>423</v>
      </c>
      <c r="J30" s="1239">
        <v>554</v>
      </c>
      <c r="K30" s="1240">
        <v>1198</v>
      </c>
      <c r="L30" s="1241">
        <v>1255</v>
      </c>
      <c r="M30" s="1239">
        <v>2401</v>
      </c>
      <c r="N30" s="1242">
        <v>2217</v>
      </c>
    </row>
    <row r="31" spans="1:14" ht="14.15" customHeight="1" x14ac:dyDescent="0.25">
      <c r="A31" s="1243" t="s">
        <v>310</v>
      </c>
      <c r="B31" s="1244"/>
      <c r="C31" s="1245"/>
      <c r="D31" s="1246"/>
      <c r="E31" s="1247"/>
      <c r="F31" s="1247"/>
      <c r="G31" s="1248"/>
      <c r="H31" s="1249"/>
      <c r="I31" s="1247"/>
      <c r="J31" s="1247"/>
      <c r="K31" s="1250"/>
      <c r="L31" s="1251"/>
      <c r="M31" s="1247"/>
      <c r="N31" s="1247"/>
    </row>
    <row r="32" spans="1:14" ht="14.15" customHeight="1" x14ac:dyDescent="0.25">
      <c r="A32" s="1252" t="s">
        <v>210</v>
      </c>
      <c r="B32" s="1253">
        <v>0</v>
      </c>
      <c r="C32" s="1254">
        <v>-0.02</v>
      </c>
      <c r="D32" s="1255">
        <v>-0.02</v>
      </c>
      <c r="E32" s="1256">
        <v>-0.01</v>
      </c>
      <c r="F32" s="1256">
        <v>0</v>
      </c>
      <c r="G32" s="1257">
        <v>0.02</v>
      </c>
      <c r="H32" s="1255">
        <v>0.01</v>
      </c>
      <c r="I32" s="1256">
        <v>-0.11</v>
      </c>
      <c r="J32" s="1256">
        <v>0.02</v>
      </c>
      <c r="K32" s="1258">
        <v>-0.01</v>
      </c>
      <c r="L32" s="1259">
        <v>0.01</v>
      </c>
      <c r="M32" s="1256">
        <v>0</v>
      </c>
      <c r="N32" s="1256">
        <v>-0.02</v>
      </c>
    </row>
    <row r="33" spans="1:14" ht="14.15" customHeight="1" x14ac:dyDescent="0.25">
      <c r="A33" s="1260" t="s">
        <v>313</v>
      </c>
      <c r="B33" s="1261"/>
      <c r="C33" s="1262"/>
      <c r="D33" s="1263"/>
      <c r="E33" s="674"/>
      <c r="F33" s="674"/>
      <c r="G33" s="1264"/>
      <c r="H33" s="1263"/>
      <c r="I33" s="674"/>
      <c r="J33" s="674"/>
      <c r="K33" s="1265"/>
      <c r="L33" s="1266"/>
      <c r="M33" s="674"/>
      <c r="N33" s="674"/>
    </row>
    <row r="34" spans="1:14" ht="14.15" customHeight="1" x14ac:dyDescent="0.25">
      <c r="A34" s="1267" t="s">
        <v>355</v>
      </c>
      <c r="B34" s="885">
        <v>11.7</v>
      </c>
      <c r="C34" s="1268">
        <v>11.1</v>
      </c>
      <c r="D34" s="1269">
        <v>12.4</v>
      </c>
      <c r="E34" s="1270">
        <v>12.9</v>
      </c>
      <c r="F34" s="1270">
        <v>10.5</v>
      </c>
      <c r="G34" s="1271">
        <v>13.2</v>
      </c>
      <c r="H34" s="1269">
        <v>13.4</v>
      </c>
      <c r="I34" s="1270">
        <v>11.1</v>
      </c>
      <c r="J34" s="1270">
        <v>15.6</v>
      </c>
      <c r="K34" s="1272">
        <v>11.4</v>
      </c>
      <c r="L34" s="1273">
        <v>11.9</v>
      </c>
      <c r="M34" s="1270">
        <v>12.2</v>
      </c>
      <c r="N34" s="1270">
        <v>14.3</v>
      </c>
    </row>
    <row r="35" spans="1:14" ht="14.15" customHeight="1" x14ac:dyDescent="0.25">
      <c r="A35" s="1208" t="s">
        <v>433</v>
      </c>
      <c r="B35" s="1274">
        <v>0.02</v>
      </c>
      <c r="C35" s="1275">
        <v>0.02</v>
      </c>
      <c r="D35" s="1276">
        <v>0.11</v>
      </c>
      <c r="E35" s="1277">
        <v>-0.02</v>
      </c>
      <c r="F35" s="1277">
        <v>0.15</v>
      </c>
      <c r="G35" s="1278">
        <v>0.04</v>
      </c>
      <c r="H35" s="1279">
        <v>0.03</v>
      </c>
      <c r="I35" s="1277">
        <v>-0.05</v>
      </c>
      <c r="J35" s="1277">
        <v>-0.16</v>
      </c>
      <c r="K35" s="1280">
        <v>0.02</v>
      </c>
      <c r="L35" s="1281">
        <v>0.1</v>
      </c>
      <c r="M35" s="1277">
        <v>7.0000000000000007E-2</v>
      </c>
      <c r="N35" s="1277">
        <v>-0.06</v>
      </c>
    </row>
    <row r="36" spans="1:14" ht="14.15" customHeight="1" x14ac:dyDescent="0.25">
      <c r="A36" s="1208" t="s">
        <v>434</v>
      </c>
      <c r="B36" s="1274">
        <v>0</v>
      </c>
      <c r="C36" s="1275">
        <v>-0.02</v>
      </c>
      <c r="D36" s="1282">
        <v>0.03</v>
      </c>
      <c r="E36" s="1283">
        <v>-0.03</v>
      </c>
      <c r="F36" s="1283">
        <v>0</v>
      </c>
      <c r="G36" s="1284">
        <v>0</v>
      </c>
      <c r="H36" s="1279">
        <v>0.06</v>
      </c>
      <c r="I36" s="1277">
        <v>-0.06</v>
      </c>
      <c r="J36" s="1277">
        <v>-0.01</v>
      </c>
      <c r="K36" s="1285">
        <v>-0.01</v>
      </c>
      <c r="L36" s="1286">
        <v>0</v>
      </c>
      <c r="M36" s="1277">
        <v>0</v>
      </c>
      <c r="N36" s="1277">
        <v>-0.01</v>
      </c>
    </row>
    <row r="37" spans="1:14" ht="14.15" customHeight="1" x14ac:dyDescent="0.25">
      <c r="A37" s="1208" t="s">
        <v>191</v>
      </c>
      <c r="B37" s="1287">
        <v>59.1</v>
      </c>
      <c r="C37" s="1288">
        <v>58.1</v>
      </c>
      <c r="D37" s="1269">
        <v>57.5</v>
      </c>
      <c r="E37" s="1289">
        <v>56.5</v>
      </c>
      <c r="F37" s="1289">
        <v>55.6</v>
      </c>
      <c r="G37" s="1271">
        <v>51.4</v>
      </c>
      <c r="H37" s="1290">
        <v>51.4</v>
      </c>
      <c r="I37" s="1289">
        <v>56.8</v>
      </c>
      <c r="J37" s="1289">
        <v>51.7</v>
      </c>
      <c r="K37" s="1291">
        <v>58.6</v>
      </c>
      <c r="L37" s="1292">
        <v>53.4</v>
      </c>
      <c r="M37" s="1289">
        <v>55.2</v>
      </c>
      <c r="N37" s="1289">
        <v>51.7</v>
      </c>
    </row>
    <row r="38" spans="1:14" ht="14.15" customHeight="1" x14ac:dyDescent="0.25">
      <c r="A38" s="1243" t="s">
        <v>359</v>
      </c>
      <c r="B38" s="1244"/>
      <c r="C38" s="1245"/>
      <c r="D38" s="1246"/>
      <c r="E38" s="1247"/>
      <c r="F38" s="1247"/>
      <c r="G38" s="1248"/>
      <c r="H38" s="1249"/>
      <c r="I38" s="1247"/>
      <c r="J38" s="1247"/>
      <c r="K38" s="1250"/>
      <c r="L38" s="1251"/>
      <c r="M38" s="1247"/>
      <c r="N38" s="1247"/>
    </row>
    <row r="39" spans="1:14" ht="14.15" customHeight="1" x14ac:dyDescent="0.25">
      <c r="A39" s="1293" t="s">
        <v>325</v>
      </c>
      <c r="B39" s="1294">
        <v>114.9</v>
      </c>
      <c r="C39" s="1295">
        <v>121.9</v>
      </c>
      <c r="D39" s="1296">
        <v>123.1</v>
      </c>
      <c r="E39" s="1297">
        <v>126.1</v>
      </c>
      <c r="F39" s="1297">
        <v>132.30000000000001</v>
      </c>
      <c r="G39" s="1298">
        <v>131.6</v>
      </c>
      <c r="H39" s="1299">
        <v>122.5</v>
      </c>
      <c r="I39" s="1297">
        <v>111.5</v>
      </c>
      <c r="J39" s="1297">
        <v>102</v>
      </c>
      <c r="K39" s="1300">
        <v>118.5</v>
      </c>
      <c r="L39" s="1301">
        <v>131.9</v>
      </c>
      <c r="M39" s="1302">
        <v>128.30000000000001</v>
      </c>
      <c r="N39" s="1302">
        <v>108.7</v>
      </c>
    </row>
    <row r="40" spans="1:14" ht="14.15" customHeight="1" x14ac:dyDescent="0.25">
      <c r="A40" s="1303" t="s">
        <v>435</v>
      </c>
      <c r="B40" s="1304">
        <v>187.3</v>
      </c>
      <c r="C40" s="1305">
        <v>191.4</v>
      </c>
      <c r="D40" s="1306">
        <v>192.6</v>
      </c>
      <c r="E40" s="1307">
        <v>187.5</v>
      </c>
      <c r="F40" s="1307">
        <v>186.9</v>
      </c>
      <c r="G40" s="1271">
        <v>171.9</v>
      </c>
      <c r="H40" s="1308">
        <v>155</v>
      </c>
      <c r="I40" s="1307">
        <v>143.69999999999999</v>
      </c>
      <c r="J40" s="1307">
        <v>127.2</v>
      </c>
      <c r="K40" s="1309">
        <v>189.4</v>
      </c>
      <c r="L40" s="1310">
        <v>179.3</v>
      </c>
      <c r="M40" s="1311">
        <v>184.7</v>
      </c>
      <c r="N40" s="1311">
        <v>139.30000000000001</v>
      </c>
    </row>
    <row r="41" spans="1:14" ht="14.15" customHeight="1" x14ac:dyDescent="0.25">
      <c r="A41" s="1303" t="s">
        <v>436</v>
      </c>
      <c r="B41" s="1312">
        <v>130.1</v>
      </c>
      <c r="C41" s="1313">
        <v>129</v>
      </c>
      <c r="D41" s="1314">
        <v>112.7</v>
      </c>
      <c r="E41" s="1311">
        <v>111.30000000000001</v>
      </c>
      <c r="F41" s="1311">
        <v>103</v>
      </c>
      <c r="G41" s="1315">
        <v>107.8</v>
      </c>
      <c r="H41" s="1316">
        <v>106.5</v>
      </c>
      <c r="I41" s="1311">
        <v>120.3</v>
      </c>
      <c r="J41" s="1311">
        <v>137.80000000000001</v>
      </c>
      <c r="K41" s="1317">
        <v>129.6</v>
      </c>
      <c r="L41" s="1318">
        <v>105.4</v>
      </c>
      <c r="M41" s="1311">
        <v>108.8</v>
      </c>
      <c r="N41" s="1311">
        <v>129.9</v>
      </c>
    </row>
    <row r="42" spans="1:14" ht="14.15" customHeight="1" x14ac:dyDescent="0.25">
      <c r="A42" s="1319" t="s">
        <v>437</v>
      </c>
      <c r="B42" s="1312">
        <v>122.6</v>
      </c>
      <c r="C42" s="1313">
        <v>121.5</v>
      </c>
      <c r="D42" s="1314">
        <v>104.2</v>
      </c>
      <c r="E42" s="1311">
        <v>103.4</v>
      </c>
      <c r="F42" s="1311">
        <v>95.5</v>
      </c>
      <c r="G42" s="1315">
        <v>99.9</v>
      </c>
      <c r="H42" s="1316">
        <v>98.6</v>
      </c>
      <c r="I42" s="1311">
        <v>112.2</v>
      </c>
      <c r="J42" s="1311">
        <v>129.6</v>
      </c>
      <c r="K42" s="1317">
        <v>122.1</v>
      </c>
      <c r="L42" s="1318">
        <v>97.7</v>
      </c>
      <c r="M42" s="1311">
        <v>100.8</v>
      </c>
      <c r="N42" s="1311">
        <v>121.9</v>
      </c>
    </row>
    <row r="43" spans="1:14" ht="14.15" customHeight="1" x14ac:dyDescent="0.25">
      <c r="A43" s="1319" t="s">
        <v>438</v>
      </c>
      <c r="B43" s="1312">
        <v>7.5</v>
      </c>
      <c r="C43" s="1313">
        <v>7.5</v>
      </c>
      <c r="D43" s="1314">
        <v>8.5</v>
      </c>
      <c r="E43" s="1311">
        <v>7.9</v>
      </c>
      <c r="F43" s="1311">
        <v>7.5</v>
      </c>
      <c r="G43" s="1315">
        <v>7.9</v>
      </c>
      <c r="H43" s="1316">
        <v>7.9</v>
      </c>
      <c r="I43" s="1311">
        <v>8.1</v>
      </c>
      <c r="J43" s="1311">
        <v>8.1999999999999993</v>
      </c>
      <c r="K43" s="1317">
        <v>7.5</v>
      </c>
      <c r="L43" s="1318">
        <v>7.7</v>
      </c>
      <c r="M43" s="1311">
        <v>8</v>
      </c>
      <c r="N43" s="1311">
        <v>8</v>
      </c>
    </row>
    <row r="44" spans="1:14" ht="14.15" customHeight="1" x14ac:dyDescent="0.25">
      <c r="A44" s="1320" t="s">
        <v>364</v>
      </c>
      <c r="B44" s="1321">
        <v>3</v>
      </c>
      <c r="C44" s="1322">
        <v>3.1</v>
      </c>
      <c r="D44" s="1323">
        <v>5.7</v>
      </c>
      <c r="E44" s="1324">
        <v>6.3</v>
      </c>
      <c r="F44" s="1324">
        <v>6.4</v>
      </c>
      <c r="G44" s="1325">
        <v>5.9</v>
      </c>
      <c r="H44" s="1326">
        <v>5.7</v>
      </c>
      <c r="I44" s="1324">
        <v>5.8</v>
      </c>
      <c r="J44" s="1324">
        <v>5.6</v>
      </c>
      <c r="K44" s="1327">
        <v>3</v>
      </c>
      <c r="L44" s="1328">
        <v>6.1000000000000005</v>
      </c>
      <c r="M44" s="1324">
        <v>6.1</v>
      </c>
      <c r="N44" s="1324">
        <v>5.7</v>
      </c>
    </row>
    <row r="45" spans="1:14" ht="14.15" customHeight="1" x14ac:dyDescent="0.25">
      <c r="A45" s="1329" t="s">
        <v>365</v>
      </c>
      <c r="B45" s="1330">
        <v>0.9</v>
      </c>
      <c r="C45" s="1331">
        <v>0.4</v>
      </c>
      <c r="D45" s="1332">
        <v>1.2</v>
      </c>
      <c r="E45" s="1333">
        <v>1.6</v>
      </c>
      <c r="F45" s="1333">
        <v>0.2</v>
      </c>
      <c r="G45" s="1334">
        <v>-1</v>
      </c>
      <c r="H45" s="1335">
        <v>0.2</v>
      </c>
      <c r="I45" s="1333">
        <v>0.9</v>
      </c>
      <c r="J45" s="1333">
        <v>0.3</v>
      </c>
      <c r="K45" s="1336">
        <v>0.6</v>
      </c>
      <c r="L45" s="1337">
        <v>-0.4</v>
      </c>
      <c r="M45" s="1333">
        <v>0.5</v>
      </c>
      <c r="N45" s="1333">
        <v>0.6</v>
      </c>
    </row>
    <row r="46" spans="1:14" ht="14.15" customHeight="1" x14ac:dyDescent="0.25">
      <c r="A46" s="1329" t="s">
        <v>327</v>
      </c>
      <c r="B46" s="1330">
        <v>58</v>
      </c>
      <c r="C46" s="1331">
        <v>59.7</v>
      </c>
      <c r="D46" s="1332">
        <v>64.5</v>
      </c>
      <c r="E46" s="1333">
        <v>59.9</v>
      </c>
      <c r="F46" s="1333">
        <v>59.1</v>
      </c>
      <c r="G46" s="1334">
        <v>64.3</v>
      </c>
      <c r="H46" s="1335">
        <v>71</v>
      </c>
      <c r="I46" s="1333">
        <v>60.8</v>
      </c>
      <c r="J46" s="1333">
        <v>58.4</v>
      </c>
      <c r="K46" s="1336">
        <v>58.8</v>
      </c>
      <c r="L46" s="1337">
        <v>61.8</v>
      </c>
      <c r="M46" s="1333">
        <v>61.8</v>
      </c>
      <c r="N46" s="1333">
        <v>60.8</v>
      </c>
    </row>
    <row r="47" spans="1:14" ht="14.15" customHeight="1" x14ac:dyDescent="0.25">
      <c r="A47" s="1338" t="s">
        <v>328</v>
      </c>
      <c r="B47" s="1330">
        <v>494.2</v>
      </c>
      <c r="C47" s="1331">
        <v>505.5</v>
      </c>
      <c r="D47" s="1332">
        <v>499.8</v>
      </c>
      <c r="E47" s="1333">
        <v>492.7</v>
      </c>
      <c r="F47" s="1333">
        <v>487.9</v>
      </c>
      <c r="G47" s="1334">
        <v>480.5</v>
      </c>
      <c r="H47" s="1339">
        <v>460.9</v>
      </c>
      <c r="I47" s="1333">
        <v>443</v>
      </c>
      <c r="J47" s="1333">
        <v>431.3</v>
      </c>
      <c r="K47" s="1336">
        <v>499.9</v>
      </c>
      <c r="L47" s="1337">
        <v>484.1</v>
      </c>
      <c r="M47" s="1333">
        <v>490.2</v>
      </c>
      <c r="N47" s="1333">
        <v>445</v>
      </c>
    </row>
    <row r="48" spans="1:14" ht="14.15" customHeight="1" x14ac:dyDescent="0.25">
      <c r="A48" s="1329" t="s">
        <v>439</v>
      </c>
      <c r="B48" s="1330">
        <v>171.7</v>
      </c>
      <c r="C48" s="1331">
        <v>174.5</v>
      </c>
      <c r="D48" s="1332">
        <v>182.1</v>
      </c>
      <c r="E48" s="1333">
        <v>178.5</v>
      </c>
      <c r="F48" s="1333">
        <v>182.2</v>
      </c>
      <c r="G48" s="1334">
        <v>185.1</v>
      </c>
      <c r="H48" s="1335">
        <v>179.4</v>
      </c>
      <c r="I48" s="1333">
        <v>170</v>
      </c>
      <c r="J48" s="1333">
        <v>163.6</v>
      </c>
      <c r="K48" s="1336">
        <v>173.1</v>
      </c>
      <c r="L48" s="1337">
        <v>183.7</v>
      </c>
      <c r="M48" s="1333">
        <v>182</v>
      </c>
      <c r="N48" s="1333">
        <v>169.6</v>
      </c>
    </row>
    <row r="49" spans="1:14" ht="14.15" customHeight="1" x14ac:dyDescent="0.25">
      <c r="A49" s="1329" t="s">
        <v>332</v>
      </c>
      <c r="B49" s="1330">
        <v>298.60000000000002</v>
      </c>
      <c r="C49" s="1331">
        <v>301.89999999999998</v>
      </c>
      <c r="D49" s="1332">
        <v>288.39999999999998</v>
      </c>
      <c r="E49" s="1333">
        <v>271.7</v>
      </c>
      <c r="F49" s="1333">
        <v>263.8</v>
      </c>
      <c r="G49" s="1334">
        <v>269.60000000000002</v>
      </c>
      <c r="H49" s="1335">
        <v>250.6</v>
      </c>
      <c r="I49" s="1333">
        <v>249.2</v>
      </c>
      <c r="J49" s="1333">
        <v>236.5</v>
      </c>
      <c r="K49" s="1336">
        <v>300.29999999999995</v>
      </c>
      <c r="L49" s="1337">
        <v>266.7</v>
      </c>
      <c r="M49" s="1333">
        <v>273.39999999999998</v>
      </c>
      <c r="N49" s="1333">
        <v>244.5</v>
      </c>
    </row>
    <row r="50" spans="1:14" ht="14.15" customHeight="1" x14ac:dyDescent="0.25">
      <c r="A50" s="1340" t="s">
        <v>333</v>
      </c>
      <c r="B50" s="1341">
        <v>470.3</v>
      </c>
      <c r="C50" s="1342">
        <v>476.4</v>
      </c>
      <c r="D50" s="1343">
        <v>470.5</v>
      </c>
      <c r="E50" s="1344">
        <v>450.2</v>
      </c>
      <c r="F50" s="1344">
        <v>446</v>
      </c>
      <c r="G50" s="1345">
        <v>454.7</v>
      </c>
      <c r="H50" s="1346">
        <v>430</v>
      </c>
      <c r="I50" s="1344">
        <v>419.2</v>
      </c>
      <c r="J50" s="1344">
        <v>400.1</v>
      </c>
      <c r="K50" s="1347">
        <v>473.4</v>
      </c>
      <c r="L50" s="1348">
        <v>450.4</v>
      </c>
      <c r="M50" s="1344">
        <v>455.4</v>
      </c>
      <c r="N50" s="1344">
        <v>414.1</v>
      </c>
    </row>
    <row r="51" spans="1:14" ht="14.15" customHeight="1" x14ac:dyDescent="0.25">
      <c r="A51" s="1243" t="s">
        <v>334</v>
      </c>
      <c r="B51" s="1244"/>
      <c r="C51" s="1245"/>
      <c r="D51" s="1246"/>
      <c r="E51" s="1247"/>
      <c r="F51" s="1247"/>
      <c r="G51" s="1248"/>
      <c r="H51" s="1249"/>
      <c r="I51" s="1247"/>
      <c r="J51" s="1247"/>
      <c r="K51" s="1250"/>
      <c r="L51" s="1251"/>
      <c r="M51" s="1247"/>
      <c r="N51" s="1247"/>
    </row>
    <row r="52" spans="1:14" ht="14.15" customHeight="1" x14ac:dyDescent="0.25">
      <c r="A52" s="1349" t="s">
        <v>416</v>
      </c>
      <c r="B52" s="1350"/>
      <c r="C52" s="1351"/>
      <c r="D52" s="1352"/>
      <c r="E52" s="1353"/>
      <c r="F52" s="1353"/>
      <c r="G52" s="1354"/>
      <c r="H52" s="1352"/>
      <c r="I52" s="1353"/>
      <c r="J52" s="1353"/>
      <c r="K52" s="1355"/>
      <c r="L52" s="1356"/>
      <c r="M52" s="1357"/>
      <c r="N52" s="1357"/>
    </row>
    <row r="53" spans="1:14" ht="14.15" customHeight="1" x14ac:dyDescent="0.35">
      <c r="A53" s="1358" t="s">
        <v>417</v>
      </c>
      <c r="B53" s="1359">
        <v>1099</v>
      </c>
      <c r="C53" s="1360">
        <v>1113</v>
      </c>
      <c r="D53" s="1361">
        <v>1121</v>
      </c>
      <c r="E53" s="1362">
        <v>1157</v>
      </c>
      <c r="F53" s="1362">
        <v>1117</v>
      </c>
      <c r="G53" s="1363">
        <v>1120</v>
      </c>
      <c r="H53" s="1364">
        <v>1080</v>
      </c>
      <c r="I53" s="1362">
        <v>1074</v>
      </c>
      <c r="J53" s="1362">
        <v>1063</v>
      </c>
      <c r="K53" s="1365"/>
      <c r="L53" s="1366"/>
      <c r="M53" s="1367"/>
      <c r="N53" s="1367"/>
    </row>
    <row r="54" spans="1:14" ht="14.15" customHeight="1" x14ac:dyDescent="0.25">
      <c r="A54" s="1358" t="s">
        <v>418</v>
      </c>
      <c r="B54" s="1359">
        <v>1096</v>
      </c>
      <c r="C54" s="1360">
        <v>1095</v>
      </c>
      <c r="D54" s="1361">
        <v>1101</v>
      </c>
      <c r="E54" s="1362">
        <v>1171</v>
      </c>
      <c r="F54" s="1362">
        <v>1084</v>
      </c>
      <c r="G54" s="1363">
        <v>1091</v>
      </c>
      <c r="H54" s="1364">
        <v>1145</v>
      </c>
      <c r="I54" s="1362">
        <v>1131</v>
      </c>
      <c r="J54" s="1362">
        <v>1054</v>
      </c>
      <c r="K54" s="1368"/>
      <c r="L54" s="1369"/>
      <c r="M54" s="1370"/>
      <c r="N54" s="1370"/>
    </row>
    <row r="55" spans="1:14" ht="14.15" customHeight="1" x14ac:dyDescent="0.25">
      <c r="A55" s="1371" t="s">
        <v>419</v>
      </c>
      <c r="B55" s="1372">
        <v>2195</v>
      </c>
      <c r="C55" s="1373">
        <v>2208</v>
      </c>
      <c r="D55" s="1374">
        <v>2222</v>
      </c>
      <c r="E55" s="1375">
        <v>2328</v>
      </c>
      <c r="F55" s="1375">
        <v>2201</v>
      </c>
      <c r="G55" s="1373">
        <v>2211</v>
      </c>
      <c r="H55" s="1374">
        <v>2225</v>
      </c>
      <c r="I55" s="1375">
        <v>2205</v>
      </c>
      <c r="J55" s="1375">
        <v>2117</v>
      </c>
      <c r="K55" s="1376"/>
      <c r="L55" s="1377"/>
      <c r="M55" s="1378"/>
      <c r="N55" s="1378"/>
    </row>
    <row r="56" spans="1:14" ht="12" customHeight="1" x14ac:dyDescent="0.25">
      <c r="A56" s="1379"/>
      <c r="B56" s="1380"/>
      <c r="C56" s="1380"/>
      <c r="D56" s="1380"/>
      <c r="E56" s="1380"/>
      <c r="F56" s="1380"/>
      <c r="G56" s="1380"/>
      <c r="H56" s="1380"/>
      <c r="I56" s="1380"/>
      <c r="J56" s="1380"/>
      <c r="K56" s="1126"/>
      <c r="L56" s="1126"/>
      <c r="M56" s="1126"/>
      <c r="N56" s="1126"/>
    </row>
    <row r="57" spans="1:14" ht="12" customHeight="1" x14ac:dyDescent="0.25">
      <c r="A57" s="3213" t="s">
        <v>440</v>
      </c>
      <c r="B57" s="3213" t="s">
        <v>15</v>
      </c>
      <c r="C57" s="3213" t="s">
        <v>15</v>
      </c>
      <c r="D57" s="3213" t="s">
        <v>15</v>
      </c>
      <c r="E57" s="3213" t="s">
        <v>15</v>
      </c>
      <c r="F57" s="3213" t="s">
        <v>15</v>
      </c>
      <c r="G57" s="3213" t="s">
        <v>15</v>
      </c>
      <c r="H57" s="3213" t="s">
        <v>15</v>
      </c>
      <c r="I57" s="3213" t="s">
        <v>15</v>
      </c>
      <c r="J57" s="3213" t="s">
        <v>15</v>
      </c>
      <c r="K57" s="3213" t="s">
        <v>15</v>
      </c>
      <c r="L57" s="3213" t="s">
        <v>15</v>
      </c>
      <c r="M57" s="596"/>
      <c r="N57" s="596"/>
    </row>
    <row r="58" spans="1:14" ht="12" customHeight="1" x14ac:dyDescent="0.25">
      <c r="A58" s="3213" t="s">
        <v>368</v>
      </c>
      <c r="B58" s="3213" t="s">
        <v>15</v>
      </c>
      <c r="C58" s="3213" t="s">
        <v>15</v>
      </c>
      <c r="D58" s="3213" t="s">
        <v>15</v>
      </c>
      <c r="E58" s="3213" t="s">
        <v>15</v>
      </c>
      <c r="F58" s="3213" t="s">
        <v>15</v>
      </c>
      <c r="G58" s="3213" t="s">
        <v>15</v>
      </c>
      <c r="H58" s="3213" t="s">
        <v>15</v>
      </c>
      <c r="I58" s="3213" t="s">
        <v>15</v>
      </c>
      <c r="J58" s="3213" t="s">
        <v>15</v>
      </c>
      <c r="K58" s="3213" t="s">
        <v>15</v>
      </c>
      <c r="L58" s="3213" t="s">
        <v>15</v>
      </c>
      <c r="M58" s="596"/>
      <c r="N58" s="596"/>
    </row>
    <row r="59" spans="1:14" ht="12" customHeight="1" x14ac:dyDescent="0.25">
      <c r="A59" s="3213" t="s">
        <v>369</v>
      </c>
      <c r="B59" s="3213" t="s">
        <v>15</v>
      </c>
      <c r="C59" s="3213" t="s">
        <v>15</v>
      </c>
      <c r="D59" s="3213" t="s">
        <v>15</v>
      </c>
      <c r="E59" s="3213" t="s">
        <v>15</v>
      </c>
      <c r="F59" s="3213" t="s">
        <v>15</v>
      </c>
      <c r="G59" s="3213" t="s">
        <v>15</v>
      </c>
      <c r="H59" s="3213" t="s">
        <v>15</v>
      </c>
      <c r="I59" s="3213" t="s">
        <v>15</v>
      </c>
      <c r="J59" s="3213" t="s">
        <v>15</v>
      </c>
      <c r="K59" s="3213" t="s">
        <v>15</v>
      </c>
      <c r="L59" s="3213" t="s">
        <v>15</v>
      </c>
      <c r="M59" s="596"/>
      <c r="N59" s="596"/>
    </row>
    <row r="60" spans="1:14" ht="12" customHeight="1" x14ac:dyDescent="0.25">
      <c r="A60" s="3213" t="s">
        <v>441</v>
      </c>
      <c r="B60" s="3213" t="s">
        <v>15</v>
      </c>
      <c r="C60" s="3213" t="s">
        <v>15</v>
      </c>
      <c r="D60" s="3213" t="s">
        <v>15</v>
      </c>
      <c r="E60" s="3213" t="s">
        <v>15</v>
      </c>
      <c r="F60" s="3213" t="s">
        <v>15</v>
      </c>
      <c r="G60" s="3213" t="s">
        <v>15</v>
      </c>
      <c r="H60" s="3213" t="s">
        <v>15</v>
      </c>
      <c r="I60" s="3213" t="s">
        <v>15</v>
      </c>
      <c r="J60" s="3213" t="s">
        <v>15</v>
      </c>
      <c r="K60" s="3213" t="s">
        <v>15</v>
      </c>
      <c r="L60" s="3213" t="s">
        <v>15</v>
      </c>
      <c r="M60" s="596"/>
      <c r="N60" s="596"/>
    </row>
    <row r="61" spans="1:14" ht="12" customHeight="1" x14ac:dyDescent="0.25">
      <c r="A61" s="3213" t="s">
        <v>442</v>
      </c>
      <c r="B61" s="3213" t="s">
        <v>15</v>
      </c>
      <c r="C61" s="3213" t="s">
        <v>15</v>
      </c>
      <c r="D61" s="3213" t="s">
        <v>15</v>
      </c>
      <c r="E61" s="3213" t="s">
        <v>15</v>
      </c>
      <c r="F61" s="3213" t="s">
        <v>15</v>
      </c>
      <c r="G61" s="3213" t="s">
        <v>15</v>
      </c>
      <c r="H61" s="3213" t="s">
        <v>15</v>
      </c>
      <c r="I61" s="3213" t="s">
        <v>15</v>
      </c>
      <c r="J61" s="3213" t="s">
        <v>15</v>
      </c>
      <c r="K61" s="3213" t="s">
        <v>15</v>
      </c>
      <c r="L61" s="3213" t="s">
        <v>15</v>
      </c>
      <c r="M61" s="596"/>
      <c r="N61" s="596"/>
    </row>
    <row r="62" spans="1:14" ht="12" customHeight="1" x14ac:dyDescent="0.25">
      <c r="A62" s="3213" t="s">
        <v>420</v>
      </c>
      <c r="B62" s="3213" t="s">
        <v>15</v>
      </c>
      <c r="C62" s="3213" t="s">
        <v>15</v>
      </c>
      <c r="D62" s="3213" t="s">
        <v>15</v>
      </c>
      <c r="E62" s="3213" t="s">
        <v>15</v>
      </c>
      <c r="F62" s="3213" t="s">
        <v>15</v>
      </c>
      <c r="G62" s="3213" t="s">
        <v>15</v>
      </c>
      <c r="H62" s="3213" t="s">
        <v>15</v>
      </c>
      <c r="I62" s="3213" t="s">
        <v>15</v>
      </c>
      <c r="J62" s="3213" t="s">
        <v>15</v>
      </c>
      <c r="K62" s="3213" t="s">
        <v>15</v>
      </c>
      <c r="L62" s="3213" t="s">
        <v>15</v>
      </c>
      <c r="M62" s="596"/>
      <c r="N62" s="596"/>
    </row>
    <row r="63" spans="1:14" ht="4.5" customHeight="1" x14ac:dyDescent="0.25">
      <c r="A63" s="3203"/>
      <c r="B63" s="3203" t="s">
        <v>15</v>
      </c>
      <c r="C63" s="3203" t="s">
        <v>15</v>
      </c>
      <c r="D63" s="3203" t="s">
        <v>15</v>
      </c>
      <c r="E63" s="3203" t="s">
        <v>15</v>
      </c>
      <c r="F63" s="3203" t="s">
        <v>15</v>
      </c>
      <c r="G63" s="3203" t="s">
        <v>15</v>
      </c>
      <c r="H63" s="3203" t="s">
        <v>15</v>
      </c>
      <c r="I63" s="3203" t="s">
        <v>15</v>
      </c>
      <c r="J63" s="3203" t="s">
        <v>15</v>
      </c>
      <c r="K63" s="3203" t="s">
        <v>15</v>
      </c>
      <c r="L63" s="3203" t="s">
        <v>15</v>
      </c>
      <c r="M63" s="3203" t="s">
        <v>15</v>
      </c>
      <c r="N63" s="3203" t="s">
        <v>15</v>
      </c>
    </row>
    <row r="64" spans="1:14" ht="9" customHeight="1" x14ac:dyDescent="0.25">
      <c r="A64" s="3203"/>
      <c r="B64" s="3239" t="s">
        <v>15</v>
      </c>
      <c r="C64" s="3239" t="s">
        <v>15</v>
      </c>
      <c r="D64" s="3239" t="s">
        <v>15</v>
      </c>
      <c r="E64" s="3239" t="s">
        <v>15</v>
      </c>
      <c r="F64" s="3239" t="s">
        <v>15</v>
      </c>
      <c r="G64" s="3239" t="s">
        <v>15</v>
      </c>
      <c r="H64" s="3239" t="s">
        <v>15</v>
      </c>
      <c r="I64" s="3239" t="s">
        <v>15</v>
      </c>
      <c r="J64" s="3239" t="s">
        <v>15</v>
      </c>
      <c r="K64" s="3239" t="s">
        <v>15</v>
      </c>
      <c r="L64" s="3239" t="s">
        <v>15</v>
      </c>
      <c r="M64" s="3239" t="s">
        <v>15</v>
      </c>
      <c r="N64" s="3239" t="s">
        <v>15</v>
      </c>
    </row>
  </sheetData>
  <mergeCells count="14">
    <mergeCell ref="A2:N2"/>
    <mergeCell ref="B3:C3"/>
    <mergeCell ref="D3:G3"/>
    <mergeCell ref="H3:J3"/>
    <mergeCell ref="K3:L3"/>
    <mergeCell ref="M3:N3"/>
    <mergeCell ref="A63:N63"/>
    <mergeCell ref="A64:N64"/>
    <mergeCell ref="A57:L57"/>
    <mergeCell ref="A58:L58"/>
    <mergeCell ref="A59:L59"/>
    <mergeCell ref="A60:L60"/>
    <mergeCell ref="A61:L61"/>
    <mergeCell ref="A62:L62"/>
  </mergeCells>
  <hyperlinks>
    <hyperlink ref="A1" location="ToC!A2" display="Back to Table of Contents" xr:uid="{47D2E7CF-B41A-4304-8C0F-EBEF733DA2E1}"/>
  </hyperlinks>
  <pageMargins left="0.5" right="0.5" top="0.5" bottom="0.5" header="0.25" footer="0.25"/>
  <pageSetup scale="49" orientation="landscape" r:id="rId1"/>
  <headerFooter>
    <oddFooter>&amp;L&amp;G&amp;C&amp;"Scotia,Regular"&amp;9Supplementary Financial Information (SFI)&amp;R8&amp;"Scotia,Regular"&amp;7</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23BD4A-374A-46A6-B4D8-9761A995EFF0}">
  <sheetPr>
    <pageSetUpPr fitToPage="1"/>
  </sheetPr>
  <dimension ref="A1:N38"/>
  <sheetViews>
    <sheetView showGridLines="0" zoomScaleNormal="100" workbookViewId="0"/>
  </sheetViews>
  <sheetFormatPr defaultRowHeight="12.5" x14ac:dyDescent="0.25"/>
  <cols>
    <col min="1" max="1" width="66.7265625" style="22" customWidth="1"/>
    <col min="2" max="14" width="11.7265625" style="22" customWidth="1"/>
    <col min="15" max="16384" width="8.7265625" style="22"/>
  </cols>
  <sheetData>
    <row r="1" spans="1:14" ht="20" customHeight="1" x14ac:dyDescent="0.25">
      <c r="A1" s="21" t="s">
        <v>13</v>
      </c>
    </row>
    <row r="2" spans="1:14" ht="24.65" customHeight="1" x14ac:dyDescent="0.25">
      <c r="A2" s="3251" t="s">
        <v>443</v>
      </c>
      <c r="B2" s="3251" t="s">
        <v>15</v>
      </c>
      <c r="C2" s="3251" t="s">
        <v>15</v>
      </c>
      <c r="D2" s="3251" t="s">
        <v>15</v>
      </c>
      <c r="E2" s="3251" t="s">
        <v>15</v>
      </c>
      <c r="F2" s="3251" t="s">
        <v>15</v>
      </c>
      <c r="G2" s="3251" t="s">
        <v>15</v>
      </c>
      <c r="H2" s="3251" t="s">
        <v>15</v>
      </c>
      <c r="I2" s="3251" t="s">
        <v>15</v>
      </c>
      <c r="J2" s="3251" t="s">
        <v>15</v>
      </c>
      <c r="K2" s="3251" t="s">
        <v>15</v>
      </c>
      <c r="L2" s="3251" t="s">
        <v>15</v>
      </c>
      <c r="M2" s="3251" t="s">
        <v>15</v>
      </c>
      <c r="N2" s="3251" t="s">
        <v>15</v>
      </c>
    </row>
    <row r="3" spans="1:14" ht="20.149999999999999" customHeight="1" x14ac:dyDescent="0.25">
      <c r="A3" s="1381"/>
      <c r="B3" s="3252" t="s">
        <v>174</v>
      </c>
      <c r="C3" s="3253" t="s">
        <v>15</v>
      </c>
      <c r="D3" s="3254">
        <v>2023</v>
      </c>
      <c r="E3" s="3255" t="s">
        <v>15</v>
      </c>
      <c r="F3" s="3255" t="s">
        <v>15</v>
      </c>
      <c r="G3" s="3256" t="s">
        <v>15</v>
      </c>
      <c r="H3" s="3254">
        <v>2022</v>
      </c>
      <c r="I3" s="3255" t="s">
        <v>15</v>
      </c>
      <c r="J3" s="3255" t="s">
        <v>15</v>
      </c>
      <c r="K3" s="3257" t="s">
        <v>175</v>
      </c>
      <c r="L3" s="3258" t="s">
        <v>15</v>
      </c>
      <c r="M3" s="3255" t="s">
        <v>176</v>
      </c>
      <c r="N3" s="3255" t="s">
        <v>15</v>
      </c>
    </row>
    <row r="4" spans="1:14" ht="20.149999999999999" customHeight="1" x14ac:dyDescent="0.25">
      <c r="A4" s="1382"/>
      <c r="B4" s="1383" t="s">
        <v>178</v>
      </c>
      <c r="C4" s="1384" t="s">
        <v>179</v>
      </c>
      <c r="D4" s="1385" t="s">
        <v>180</v>
      </c>
      <c r="E4" s="1386" t="s">
        <v>181</v>
      </c>
      <c r="F4" s="1386" t="s">
        <v>182</v>
      </c>
      <c r="G4" s="1387" t="s">
        <v>179</v>
      </c>
      <c r="H4" s="1388" t="s">
        <v>180</v>
      </c>
      <c r="I4" s="1389" t="s">
        <v>181</v>
      </c>
      <c r="J4" s="1389" t="s">
        <v>182</v>
      </c>
      <c r="K4" s="1390">
        <v>2024</v>
      </c>
      <c r="L4" s="1391">
        <v>2023</v>
      </c>
      <c r="M4" s="1389">
        <v>2023</v>
      </c>
      <c r="N4" s="1389">
        <v>2022</v>
      </c>
    </row>
    <row r="5" spans="1:14" ht="20.149999999999999" customHeight="1" x14ac:dyDescent="0.25">
      <c r="A5" s="1392" t="s">
        <v>444</v>
      </c>
      <c r="B5" s="1393"/>
      <c r="C5" s="1394"/>
      <c r="D5" s="1385"/>
      <c r="E5" s="1386"/>
      <c r="F5" s="1386"/>
      <c r="G5" s="1387"/>
      <c r="H5" s="1388"/>
      <c r="I5" s="1389"/>
      <c r="J5" s="1389"/>
      <c r="K5" s="1390"/>
      <c r="L5" s="1391"/>
      <c r="M5" s="1395"/>
      <c r="N5" s="1395"/>
    </row>
    <row r="6" spans="1:14" ht="20.149999999999999" customHeight="1" x14ac:dyDescent="0.25">
      <c r="A6" s="1396" t="s">
        <v>445</v>
      </c>
      <c r="B6" s="1397">
        <v>-757</v>
      </c>
      <c r="C6" s="1398">
        <v>-701</v>
      </c>
      <c r="D6" s="1399">
        <v>-637</v>
      </c>
      <c r="E6" s="1400">
        <v>-550</v>
      </c>
      <c r="F6" s="1401">
        <v>-474</v>
      </c>
      <c r="G6" s="1402">
        <v>-383</v>
      </c>
      <c r="H6" s="1403">
        <v>-245</v>
      </c>
      <c r="I6" s="1400">
        <v>-49</v>
      </c>
      <c r="J6" s="1400">
        <v>98</v>
      </c>
      <c r="K6" s="1404">
        <v>-1458</v>
      </c>
      <c r="L6" s="1405">
        <v>-857</v>
      </c>
      <c r="M6" s="1400">
        <v>-2044</v>
      </c>
      <c r="N6" s="1400">
        <v>-180</v>
      </c>
    </row>
    <row r="7" spans="1:14" ht="20.149999999999999" customHeight="1" x14ac:dyDescent="0.25">
      <c r="A7" s="1406" t="s">
        <v>446</v>
      </c>
      <c r="B7" s="1407">
        <v>41</v>
      </c>
      <c r="C7" s="1408">
        <v>-100</v>
      </c>
      <c r="D7" s="1409">
        <v>131</v>
      </c>
      <c r="E7" s="1410">
        <v>-101</v>
      </c>
      <c r="F7" s="1411">
        <v>-135</v>
      </c>
      <c r="G7" s="1412">
        <v>-328</v>
      </c>
      <c r="H7" s="1413">
        <v>-410</v>
      </c>
      <c r="I7" s="1410">
        <v>-154</v>
      </c>
      <c r="J7" s="1410">
        <v>-86</v>
      </c>
      <c r="K7" s="1414">
        <v>-59</v>
      </c>
      <c r="L7" s="1415">
        <v>-463</v>
      </c>
      <c r="M7" s="1410">
        <v>-433</v>
      </c>
      <c r="N7" s="1410">
        <v>-714</v>
      </c>
    </row>
    <row r="8" spans="1:14" ht="20.149999999999999" customHeight="1" x14ac:dyDescent="0.25">
      <c r="A8" s="1416" t="s">
        <v>447</v>
      </c>
      <c r="B8" s="1417">
        <v>-716</v>
      </c>
      <c r="C8" s="1408">
        <v>-801</v>
      </c>
      <c r="D8" s="1409">
        <v>-506</v>
      </c>
      <c r="E8" s="1410">
        <v>-651</v>
      </c>
      <c r="F8" s="1410">
        <v>-609</v>
      </c>
      <c r="G8" s="1412">
        <v>-711</v>
      </c>
      <c r="H8" s="1413">
        <v>-655</v>
      </c>
      <c r="I8" s="1410">
        <v>-203</v>
      </c>
      <c r="J8" s="1410">
        <v>12</v>
      </c>
      <c r="K8" s="1414">
        <v>-1517</v>
      </c>
      <c r="L8" s="1415">
        <v>-1320</v>
      </c>
      <c r="M8" s="1410">
        <v>-2477</v>
      </c>
      <c r="N8" s="1410">
        <v>-894</v>
      </c>
    </row>
    <row r="9" spans="1:14" ht="20.149999999999999" customHeight="1" x14ac:dyDescent="0.25">
      <c r="A9" s="1406" t="s">
        <v>277</v>
      </c>
      <c r="B9" s="1417">
        <v>1</v>
      </c>
      <c r="C9" s="1408">
        <v>0</v>
      </c>
      <c r="D9" s="1409">
        <v>0</v>
      </c>
      <c r="E9" s="1410">
        <v>0</v>
      </c>
      <c r="F9" s="1410">
        <v>0</v>
      </c>
      <c r="G9" s="1412">
        <v>0</v>
      </c>
      <c r="H9" s="1413">
        <v>-1</v>
      </c>
      <c r="I9" s="1410">
        <v>4</v>
      </c>
      <c r="J9" s="1410">
        <v>0</v>
      </c>
      <c r="K9" s="1414">
        <v>1</v>
      </c>
      <c r="L9" s="1415">
        <v>0</v>
      </c>
      <c r="M9" s="1410">
        <v>0</v>
      </c>
      <c r="N9" s="1410">
        <v>3</v>
      </c>
    </row>
    <row r="10" spans="1:14" ht="20.149999999999999" customHeight="1" x14ac:dyDescent="0.25">
      <c r="A10" s="1406" t="s">
        <v>448</v>
      </c>
      <c r="B10" s="1417">
        <v>-20</v>
      </c>
      <c r="C10" s="1408">
        <v>7</v>
      </c>
      <c r="D10" s="1409">
        <v>828</v>
      </c>
      <c r="E10" s="1410">
        <v>22</v>
      </c>
      <c r="F10" s="1410">
        <v>70</v>
      </c>
      <c r="G10" s="1412">
        <v>4</v>
      </c>
      <c r="H10" s="1413">
        <v>274</v>
      </c>
      <c r="I10" s="1410">
        <v>60</v>
      </c>
      <c r="J10" s="1410">
        <v>111</v>
      </c>
      <c r="K10" s="1414">
        <v>-13</v>
      </c>
      <c r="L10" s="1415">
        <v>74</v>
      </c>
      <c r="M10" s="1410">
        <v>924</v>
      </c>
      <c r="N10" s="1410">
        <v>569</v>
      </c>
    </row>
    <row r="11" spans="1:14" ht="20.149999999999999" customHeight="1" x14ac:dyDescent="0.25">
      <c r="A11" s="1416" t="s">
        <v>279</v>
      </c>
      <c r="B11" s="1417">
        <v>-697</v>
      </c>
      <c r="C11" s="1408">
        <v>-808</v>
      </c>
      <c r="D11" s="1409">
        <v>-1334</v>
      </c>
      <c r="E11" s="1410">
        <v>-673</v>
      </c>
      <c r="F11" s="1410">
        <v>-679</v>
      </c>
      <c r="G11" s="1412">
        <v>-715</v>
      </c>
      <c r="H11" s="1413">
        <v>-928</v>
      </c>
      <c r="I11" s="1410">
        <v>-267</v>
      </c>
      <c r="J11" s="1410">
        <v>-99</v>
      </c>
      <c r="K11" s="1414">
        <v>-1505</v>
      </c>
      <c r="L11" s="1415">
        <v>-1394</v>
      </c>
      <c r="M11" s="1410">
        <v>-3401</v>
      </c>
      <c r="N11" s="1410">
        <v>-1466</v>
      </c>
    </row>
    <row r="12" spans="1:14" ht="20.149999999999999" customHeight="1" x14ac:dyDescent="0.25">
      <c r="A12" s="1406" t="s">
        <v>449</v>
      </c>
      <c r="B12" s="1417">
        <v>-276</v>
      </c>
      <c r="C12" s="1408">
        <v>-334</v>
      </c>
      <c r="D12" s="1409">
        <v>-572</v>
      </c>
      <c r="E12" s="1410">
        <v>-374</v>
      </c>
      <c r="F12" s="1410">
        <v>-356</v>
      </c>
      <c r="G12" s="1412">
        <v>198</v>
      </c>
      <c r="H12" s="1413">
        <v>-325</v>
      </c>
      <c r="I12" s="1410">
        <v>-215</v>
      </c>
      <c r="J12" s="1410">
        <v>-89</v>
      </c>
      <c r="K12" s="1414">
        <v>-610</v>
      </c>
      <c r="L12" s="1415">
        <v>-158</v>
      </c>
      <c r="M12" s="1410">
        <v>-1104</v>
      </c>
      <c r="N12" s="1410">
        <v>-734</v>
      </c>
    </row>
    <row r="13" spans="1:14" ht="20.149999999999999" customHeight="1" x14ac:dyDescent="0.25">
      <c r="A13" s="1416" t="s">
        <v>306</v>
      </c>
      <c r="B13" s="1417">
        <v>-421</v>
      </c>
      <c r="C13" s="1408">
        <v>-474</v>
      </c>
      <c r="D13" s="1409">
        <v>-762</v>
      </c>
      <c r="E13" s="1410">
        <v>-299</v>
      </c>
      <c r="F13" s="1410">
        <v>-323</v>
      </c>
      <c r="G13" s="1412">
        <v>-913</v>
      </c>
      <c r="H13" s="1413">
        <v>-603</v>
      </c>
      <c r="I13" s="1410">
        <v>-52</v>
      </c>
      <c r="J13" s="1410">
        <v>-10</v>
      </c>
      <c r="K13" s="1414">
        <v>-895</v>
      </c>
      <c r="L13" s="1415">
        <v>-1236</v>
      </c>
      <c r="M13" s="1410">
        <v>-2297</v>
      </c>
      <c r="N13" s="1410">
        <v>-732</v>
      </c>
    </row>
    <row r="14" spans="1:14" ht="20.149999999999999" customHeight="1" x14ac:dyDescent="0.25">
      <c r="A14" s="1406" t="s">
        <v>450</v>
      </c>
      <c r="B14" s="1417">
        <v>0</v>
      </c>
      <c r="C14" s="1408">
        <v>0</v>
      </c>
      <c r="D14" s="1409">
        <v>275</v>
      </c>
      <c r="E14" s="1410">
        <v>0</v>
      </c>
      <c r="F14" s="1410">
        <v>0</v>
      </c>
      <c r="G14" s="1412">
        <v>579</v>
      </c>
      <c r="H14" s="1413">
        <v>504</v>
      </c>
      <c r="I14" s="1410">
        <v>0</v>
      </c>
      <c r="J14" s="1410">
        <v>0</v>
      </c>
      <c r="K14" s="1414">
        <v>0</v>
      </c>
      <c r="L14" s="1415">
        <v>579</v>
      </c>
      <c r="M14" s="1410">
        <v>854</v>
      </c>
      <c r="N14" s="1410">
        <v>504</v>
      </c>
    </row>
    <row r="15" spans="1:14" ht="20.149999999999999" customHeight="1" x14ac:dyDescent="0.25">
      <c r="A15" s="1416" t="s">
        <v>451</v>
      </c>
      <c r="B15" s="1417">
        <v>-421</v>
      </c>
      <c r="C15" s="1408">
        <v>-474</v>
      </c>
      <c r="D15" s="1409">
        <v>-487</v>
      </c>
      <c r="E15" s="1410">
        <v>-299</v>
      </c>
      <c r="F15" s="1410">
        <v>-323</v>
      </c>
      <c r="G15" s="1412">
        <v>-334</v>
      </c>
      <c r="H15" s="1413">
        <v>-99</v>
      </c>
      <c r="I15" s="1410">
        <v>-52</v>
      </c>
      <c r="J15" s="1410">
        <v>-10</v>
      </c>
      <c r="K15" s="1414">
        <v>-895</v>
      </c>
      <c r="L15" s="1415">
        <v>-657</v>
      </c>
      <c r="M15" s="1410">
        <v>-1443</v>
      </c>
      <c r="N15" s="1410">
        <v>-228</v>
      </c>
    </row>
    <row r="16" spans="1:14" ht="20.149999999999999" customHeight="1" x14ac:dyDescent="0.25">
      <c r="A16" s="1416"/>
      <c r="B16" s="1417"/>
      <c r="C16" s="1418"/>
      <c r="D16" s="1419"/>
      <c r="E16" s="1420"/>
      <c r="F16" s="1420"/>
      <c r="G16" s="1421"/>
      <c r="H16" s="1422"/>
      <c r="I16" s="1420"/>
      <c r="J16" s="1420"/>
      <c r="K16" s="1423"/>
      <c r="L16" s="1424"/>
      <c r="M16" s="1420"/>
      <c r="N16" s="1420"/>
    </row>
    <row r="17" spans="1:14" ht="20.149999999999999" customHeight="1" x14ac:dyDescent="0.25">
      <c r="A17" s="1416" t="s">
        <v>452</v>
      </c>
      <c r="B17" s="1417">
        <v>0</v>
      </c>
      <c r="C17" s="1408">
        <v>0</v>
      </c>
      <c r="D17" s="1425">
        <v>-3</v>
      </c>
      <c r="E17" s="1426">
        <v>0</v>
      </c>
      <c r="F17" s="1426">
        <v>0</v>
      </c>
      <c r="G17" s="1427">
        <v>0</v>
      </c>
      <c r="H17" s="1428">
        <v>0</v>
      </c>
      <c r="I17" s="1426">
        <v>0</v>
      </c>
      <c r="J17" s="1426">
        <v>0</v>
      </c>
      <c r="K17" s="1429">
        <v>0</v>
      </c>
      <c r="L17" s="1430">
        <v>0</v>
      </c>
      <c r="M17" s="1426">
        <v>-3</v>
      </c>
      <c r="N17" s="1426">
        <v>0</v>
      </c>
    </row>
    <row r="18" spans="1:14" ht="20.149999999999999" customHeight="1" x14ac:dyDescent="0.25">
      <c r="A18" s="1416" t="s">
        <v>308</v>
      </c>
      <c r="B18" s="1417">
        <v>-421</v>
      </c>
      <c r="C18" s="1408">
        <v>-474</v>
      </c>
      <c r="D18" s="1409">
        <v>-759</v>
      </c>
      <c r="E18" s="1410">
        <v>-299</v>
      </c>
      <c r="F18" s="1410">
        <v>-323</v>
      </c>
      <c r="G18" s="1412">
        <v>-913</v>
      </c>
      <c r="H18" s="1413">
        <v>-603</v>
      </c>
      <c r="I18" s="1410">
        <v>-52</v>
      </c>
      <c r="J18" s="1410">
        <v>-10</v>
      </c>
      <c r="K18" s="1414">
        <v>-895</v>
      </c>
      <c r="L18" s="1415">
        <v>-1236</v>
      </c>
      <c r="M18" s="1410">
        <v>-2294</v>
      </c>
      <c r="N18" s="1410">
        <v>-732</v>
      </c>
    </row>
    <row r="19" spans="1:14" ht="20.149999999999999" customHeight="1" x14ac:dyDescent="0.25">
      <c r="A19" s="1416"/>
      <c r="B19" s="1417"/>
      <c r="C19" s="1418"/>
      <c r="D19" s="1419"/>
      <c r="E19" s="1420"/>
      <c r="F19" s="1420"/>
      <c r="G19" s="1421"/>
      <c r="H19" s="1422"/>
      <c r="I19" s="1420"/>
      <c r="J19" s="1420"/>
      <c r="K19" s="1423"/>
      <c r="L19" s="1424"/>
      <c r="M19" s="1420"/>
      <c r="N19" s="1420"/>
    </row>
    <row r="20" spans="1:14" ht="20.149999999999999" customHeight="1" x14ac:dyDescent="0.25">
      <c r="A20" s="1416" t="s">
        <v>453</v>
      </c>
      <c r="B20" s="1417">
        <v>0</v>
      </c>
      <c r="C20" s="1408">
        <v>0</v>
      </c>
      <c r="D20" s="1425">
        <v>0</v>
      </c>
      <c r="E20" s="1426">
        <v>0</v>
      </c>
      <c r="F20" s="1426">
        <v>0</v>
      </c>
      <c r="G20" s="1427">
        <v>0</v>
      </c>
      <c r="H20" s="1428">
        <v>1</v>
      </c>
      <c r="I20" s="1426">
        <v>0</v>
      </c>
      <c r="J20" s="1426">
        <v>0</v>
      </c>
      <c r="K20" s="1429">
        <v>0</v>
      </c>
      <c r="L20" s="1430">
        <v>0</v>
      </c>
      <c r="M20" s="1426">
        <v>0</v>
      </c>
      <c r="N20" s="1426">
        <v>1</v>
      </c>
    </row>
    <row r="21" spans="1:14" ht="20.149999999999999" customHeight="1" x14ac:dyDescent="0.25">
      <c r="A21" s="1431" t="s">
        <v>454</v>
      </c>
      <c r="B21" s="1432">
        <v>-421</v>
      </c>
      <c r="C21" s="1433">
        <v>-474</v>
      </c>
      <c r="D21" s="1434">
        <v>-487</v>
      </c>
      <c r="E21" s="1435">
        <v>-299</v>
      </c>
      <c r="F21" s="1435">
        <v>-323</v>
      </c>
      <c r="G21" s="1436">
        <v>-334</v>
      </c>
      <c r="H21" s="1437">
        <v>-100</v>
      </c>
      <c r="I21" s="1435">
        <v>-52</v>
      </c>
      <c r="J21" s="1435">
        <v>-10</v>
      </c>
      <c r="K21" s="1438">
        <v>-895</v>
      </c>
      <c r="L21" s="1439">
        <v>-657</v>
      </c>
      <c r="M21" s="1435">
        <v>-1443</v>
      </c>
      <c r="N21" s="1435">
        <v>-229</v>
      </c>
    </row>
    <row r="22" spans="1:14" ht="20.149999999999999" customHeight="1" x14ac:dyDescent="0.25">
      <c r="A22" s="1440" t="s">
        <v>455</v>
      </c>
      <c r="B22" s="1441"/>
      <c r="C22" s="1442"/>
      <c r="D22" s="1443"/>
      <c r="E22" s="1444"/>
      <c r="F22" s="1444"/>
      <c r="G22" s="1445"/>
      <c r="H22" s="1446"/>
      <c r="I22" s="1444"/>
      <c r="J22" s="1444"/>
      <c r="K22" s="1447"/>
      <c r="L22" s="1448"/>
      <c r="M22" s="1444"/>
      <c r="N22" s="1444"/>
    </row>
    <row r="23" spans="1:14" ht="20.149999999999999" customHeight="1" x14ac:dyDescent="0.25">
      <c r="A23" s="1449" t="s">
        <v>328</v>
      </c>
      <c r="B23" s="1450">
        <v>201.8</v>
      </c>
      <c r="C23" s="1451">
        <v>201.7</v>
      </c>
      <c r="D23" s="1452">
        <v>190.29999999999998</v>
      </c>
      <c r="E23" s="1453">
        <v>183.3</v>
      </c>
      <c r="F23" s="1453">
        <v>179.39999999999998</v>
      </c>
      <c r="G23" s="1454">
        <v>187.39999999999998</v>
      </c>
      <c r="H23" s="1455">
        <v>175.4</v>
      </c>
      <c r="I23" s="1453">
        <v>172.6</v>
      </c>
      <c r="J23" s="1453">
        <v>173.4</v>
      </c>
      <c r="K23" s="1456">
        <v>201.9</v>
      </c>
      <c r="L23" s="1457">
        <v>183.9</v>
      </c>
      <c r="M23" s="1458">
        <v>185.5</v>
      </c>
      <c r="N23" s="1453">
        <v>168</v>
      </c>
    </row>
    <row r="24" spans="1:14" ht="20.149999999999999" customHeight="1" x14ac:dyDescent="0.25">
      <c r="A24" s="1431" t="s">
        <v>333</v>
      </c>
      <c r="B24" s="1459">
        <v>247.29999999999998</v>
      </c>
      <c r="C24" s="1460">
        <v>251.6</v>
      </c>
      <c r="D24" s="1461">
        <v>252.60000000000002</v>
      </c>
      <c r="E24" s="1462">
        <v>273</v>
      </c>
      <c r="F24" s="1462">
        <v>278.5</v>
      </c>
      <c r="G24" s="1463">
        <v>283.10000000000002</v>
      </c>
      <c r="H24" s="1464">
        <v>277.3</v>
      </c>
      <c r="I24" s="1462">
        <v>262.39999999999998</v>
      </c>
      <c r="J24" s="1462">
        <v>269.2</v>
      </c>
      <c r="K24" s="1465">
        <v>249.7</v>
      </c>
      <c r="L24" s="1466">
        <v>281.10000000000002</v>
      </c>
      <c r="M24" s="1462">
        <v>272.2</v>
      </c>
      <c r="N24" s="1462">
        <v>262.7</v>
      </c>
    </row>
    <row r="25" spans="1:14" ht="20.149999999999999" customHeight="1" x14ac:dyDescent="0.25">
      <c r="A25" s="1440" t="s">
        <v>456</v>
      </c>
      <c r="B25" s="1441"/>
      <c r="C25" s="1442"/>
      <c r="D25" s="1443"/>
      <c r="E25" s="1444"/>
      <c r="F25" s="1444"/>
      <c r="G25" s="1445"/>
      <c r="H25" s="1446"/>
      <c r="I25" s="1444"/>
      <c r="J25" s="1444"/>
      <c r="K25" s="1447"/>
      <c r="L25" s="1448"/>
      <c r="M25" s="1444"/>
      <c r="N25" s="1444"/>
    </row>
    <row r="26" spans="1:14" ht="20.149999999999999" customHeight="1" x14ac:dyDescent="0.25">
      <c r="A26" s="1406" t="s">
        <v>457</v>
      </c>
      <c r="B26" s="1417">
        <v>0</v>
      </c>
      <c r="C26" s="1467">
        <v>2</v>
      </c>
      <c r="D26" s="1409">
        <v>7</v>
      </c>
      <c r="E26" s="1410">
        <v>9</v>
      </c>
      <c r="F26" s="1410">
        <v>10</v>
      </c>
      <c r="G26" s="1412">
        <v>10</v>
      </c>
      <c r="H26" s="1413">
        <v>12</v>
      </c>
      <c r="I26" s="1410">
        <v>11</v>
      </c>
      <c r="J26" s="1410">
        <v>10</v>
      </c>
      <c r="K26" s="1429">
        <v>2</v>
      </c>
      <c r="L26" s="1430">
        <v>20</v>
      </c>
      <c r="M26" s="1410">
        <v>36</v>
      </c>
      <c r="N26" s="1410">
        <v>42</v>
      </c>
    </row>
    <row r="27" spans="1:14" ht="20.149999999999999" customHeight="1" x14ac:dyDescent="0.25">
      <c r="A27" s="1406" t="s">
        <v>458</v>
      </c>
      <c r="B27" s="1417">
        <v>4</v>
      </c>
      <c r="C27" s="1408">
        <v>41</v>
      </c>
      <c r="D27" s="1409">
        <v>108</v>
      </c>
      <c r="E27" s="1410">
        <v>110</v>
      </c>
      <c r="F27" s="1410">
        <v>109</v>
      </c>
      <c r="G27" s="1412">
        <v>110</v>
      </c>
      <c r="H27" s="1413">
        <v>87</v>
      </c>
      <c r="I27" s="1410">
        <v>81</v>
      </c>
      <c r="J27" s="1410">
        <v>82</v>
      </c>
      <c r="K27" s="1429">
        <v>45</v>
      </c>
      <c r="L27" s="1430">
        <v>219</v>
      </c>
      <c r="M27" s="1410">
        <v>437</v>
      </c>
      <c r="N27" s="1410">
        <v>333</v>
      </c>
    </row>
    <row r="28" spans="1:14" ht="20.149999999999999" customHeight="1" x14ac:dyDescent="0.25">
      <c r="A28" s="1468" t="s">
        <v>459</v>
      </c>
      <c r="B28" s="1417">
        <v>4</v>
      </c>
      <c r="C28" s="1408">
        <v>43</v>
      </c>
      <c r="D28" s="1409">
        <v>115</v>
      </c>
      <c r="E28" s="1426">
        <v>119</v>
      </c>
      <c r="F28" s="1426">
        <v>119</v>
      </c>
      <c r="G28" s="1427">
        <v>120</v>
      </c>
      <c r="H28" s="1413">
        <v>99</v>
      </c>
      <c r="I28" s="1426">
        <v>92</v>
      </c>
      <c r="J28" s="1426">
        <v>92</v>
      </c>
      <c r="K28" s="1429">
        <v>47</v>
      </c>
      <c r="L28" s="1430">
        <v>239</v>
      </c>
      <c r="M28" s="1426">
        <v>473</v>
      </c>
      <c r="N28" s="1426">
        <v>375</v>
      </c>
    </row>
    <row r="29" spans="1:14" ht="20.149999999999999" customHeight="1" x14ac:dyDescent="0.25">
      <c r="A29" s="1469" t="s">
        <v>460</v>
      </c>
      <c r="B29" s="1470">
        <v>-4</v>
      </c>
      <c r="C29" s="1471">
        <v>-43</v>
      </c>
      <c r="D29" s="1472">
        <v>-115</v>
      </c>
      <c r="E29" s="1473">
        <v>-119</v>
      </c>
      <c r="F29" s="1473">
        <v>-119</v>
      </c>
      <c r="G29" s="1471">
        <v>-120</v>
      </c>
      <c r="H29" s="1472">
        <v>-99</v>
      </c>
      <c r="I29" s="1473">
        <v>-92</v>
      </c>
      <c r="J29" s="1473">
        <v>-92</v>
      </c>
      <c r="K29" s="1474">
        <v>-47</v>
      </c>
      <c r="L29" s="1471">
        <v>-239</v>
      </c>
      <c r="M29" s="1473">
        <v>-473</v>
      </c>
      <c r="N29" s="1473">
        <v>-375</v>
      </c>
    </row>
    <row r="30" spans="1:14" ht="13" customHeight="1" x14ac:dyDescent="0.25">
      <c r="A30" s="1475"/>
      <c r="B30" s="1476"/>
      <c r="C30" s="1476"/>
      <c r="D30" s="1476"/>
      <c r="E30" s="1476"/>
      <c r="F30" s="1476"/>
      <c r="G30" s="1476"/>
      <c r="H30" s="1476"/>
      <c r="I30" s="1476"/>
      <c r="J30" s="1476"/>
      <c r="K30" s="1476"/>
      <c r="L30" s="1476"/>
      <c r="M30" s="1476"/>
      <c r="N30" s="1476"/>
    </row>
    <row r="31" spans="1:14" ht="12" customHeight="1" x14ac:dyDescent="0.25">
      <c r="A31" s="3222" t="s">
        <v>461</v>
      </c>
      <c r="B31" s="3222" t="s">
        <v>15</v>
      </c>
      <c r="C31" s="3222" t="s">
        <v>15</v>
      </c>
      <c r="D31" s="3222" t="s">
        <v>15</v>
      </c>
      <c r="E31" s="3222" t="s">
        <v>15</v>
      </c>
      <c r="F31" s="3222" t="s">
        <v>15</v>
      </c>
      <c r="G31" s="3222" t="s">
        <v>15</v>
      </c>
      <c r="H31" s="3222" t="s">
        <v>15</v>
      </c>
      <c r="I31" s="3222" t="s">
        <v>15</v>
      </c>
      <c r="J31" s="3222" t="s">
        <v>15</v>
      </c>
      <c r="K31" s="3222" t="s">
        <v>15</v>
      </c>
      <c r="L31" s="3222" t="s">
        <v>15</v>
      </c>
      <c r="M31" s="1477"/>
      <c r="N31" s="1477"/>
    </row>
    <row r="32" spans="1:14" ht="23.9" customHeight="1" x14ac:dyDescent="0.25">
      <c r="A32" s="3250" t="s">
        <v>462</v>
      </c>
      <c r="B32" s="3250" t="s">
        <v>15</v>
      </c>
      <c r="C32" s="3250" t="s">
        <v>15</v>
      </c>
      <c r="D32" s="3250" t="s">
        <v>15</v>
      </c>
      <c r="E32" s="3250" t="s">
        <v>15</v>
      </c>
      <c r="F32" s="3250" t="s">
        <v>15</v>
      </c>
      <c r="G32" s="3250" t="s">
        <v>15</v>
      </c>
      <c r="H32" s="3250" t="s">
        <v>15</v>
      </c>
      <c r="I32" s="3250" t="s">
        <v>15</v>
      </c>
      <c r="J32" s="3250" t="s">
        <v>15</v>
      </c>
      <c r="K32" s="3250" t="s">
        <v>15</v>
      </c>
      <c r="L32" s="3250" t="s">
        <v>15</v>
      </c>
      <c r="M32" s="3250" t="s">
        <v>15</v>
      </c>
      <c r="N32" s="3250" t="s">
        <v>15</v>
      </c>
    </row>
    <row r="33" spans="1:14" ht="26.9" customHeight="1" x14ac:dyDescent="0.25">
      <c r="A33" s="3250" t="s">
        <v>463</v>
      </c>
      <c r="B33" s="3222" t="s">
        <v>15</v>
      </c>
      <c r="C33" s="3222" t="s">
        <v>15</v>
      </c>
      <c r="D33" s="3222" t="s">
        <v>15</v>
      </c>
      <c r="E33" s="3222" t="s">
        <v>15</v>
      </c>
      <c r="F33" s="3222" t="s">
        <v>15</v>
      </c>
      <c r="G33" s="3222" t="s">
        <v>15</v>
      </c>
      <c r="H33" s="3222" t="s">
        <v>15</v>
      </c>
      <c r="I33" s="3222" t="s">
        <v>15</v>
      </c>
      <c r="J33" s="3222" t="s">
        <v>15</v>
      </c>
      <c r="K33" s="3222" t="s">
        <v>15</v>
      </c>
      <c r="L33" s="3222" t="s">
        <v>15</v>
      </c>
      <c r="M33" s="3222" t="s">
        <v>15</v>
      </c>
      <c r="N33" s="3222" t="s">
        <v>15</v>
      </c>
    </row>
    <row r="34" spans="1:14" ht="37" customHeight="1" x14ac:dyDescent="0.25">
      <c r="A34" s="3250" t="s">
        <v>464</v>
      </c>
      <c r="B34" s="3250" t="s">
        <v>15</v>
      </c>
      <c r="C34" s="3250" t="s">
        <v>15</v>
      </c>
      <c r="D34" s="3250" t="s">
        <v>15</v>
      </c>
      <c r="E34" s="3250" t="s">
        <v>15</v>
      </c>
      <c r="F34" s="3250" t="s">
        <v>15</v>
      </c>
      <c r="G34" s="3250" t="s">
        <v>15</v>
      </c>
      <c r="H34" s="3250" t="s">
        <v>15</v>
      </c>
      <c r="I34" s="3250" t="s">
        <v>15</v>
      </c>
      <c r="J34" s="3250" t="s">
        <v>15</v>
      </c>
      <c r="K34" s="3250" t="s">
        <v>15</v>
      </c>
      <c r="L34" s="3250" t="s">
        <v>15</v>
      </c>
      <c r="M34" s="3250" t="s">
        <v>15</v>
      </c>
      <c r="N34" s="3250" t="s">
        <v>15</v>
      </c>
    </row>
    <row r="35" spans="1:14" ht="15" customHeight="1" x14ac:dyDescent="0.25">
      <c r="A35" s="3250"/>
      <c r="B35" s="3250" t="s">
        <v>15</v>
      </c>
      <c r="C35" s="3250" t="s">
        <v>15</v>
      </c>
      <c r="D35" s="3250" t="s">
        <v>15</v>
      </c>
      <c r="E35" s="3250" t="s">
        <v>15</v>
      </c>
      <c r="F35" s="3250" t="s">
        <v>15</v>
      </c>
      <c r="G35" s="3250" t="s">
        <v>15</v>
      </c>
      <c r="H35" s="3250" t="s">
        <v>15</v>
      </c>
      <c r="I35" s="3250" t="s">
        <v>15</v>
      </c>
      <c r="J35" s="3250" t="s">
        <v>15</v>
      </c>
      <c r="K35" s="3250" t="s">
        <v>15</v>
      </c>
      <c r="L35" s="3250" t="s">
        <v>15</v>
      </c>
      <c r="M35" s="3250" t="s">
        <v>15</v>
      </c>
      <c r="N35" s="3250" t="s">
        <v>15</v>
      </c>
    </row>
    <row r="36" spans="1:14" ht="10.4" customHeight="1" x14ac:dyDescent="0.25">
      <c r="A36" s="1478"/>
      <c r="B36" s="335"/>
      <c r="C36" s="335"/>
      <c r="D36" s="335"/>
      <c r="E36" s="335"/>
      <c r="F36" s="335"/>
      <c r="G36" s="335"/>
      <c r="H36" s="335"/>
      <c r="I36" s="335"/>
      <c r="J36" s="335"/>
      <c r="K36" s="335"/>
      <c r="L36" s="335"/>
      <c r="M36" s="335"/>
      <c r="N36" s="335"/>
    </row>
    <row r="37" spans="1:14" ht="10.4" customHeight="1" x14ac:dyDescent="0.25">
      <c r="A37" s="335"/>
      <c r="B37" s="335"/>
      <c r="C37" s="335"/>
      <c r="D37" s="335"/>
      <c r="E37" s="335"/>
      <c r="F37" s="335"/>
      <c r="G37" s="335"/>
      <c r="H37" s="335"/>
      <c r="I37" s="335"/>
      <c r="J37" s="335"/>
      <c r="K37" s="335"/>
      <c r="L37" s="335"/>
      <c r="M37" s="335"/>
      <c r="N37" s="335"/>
    </row>
    <row r="38" spans="1:14" ht="10.4" customHeight="1" x14ac:dyDescent="0.25">
      <c r="A38" s="335"/>
      <c r="B38" s="335"/>
      <c r="C38" s="335"/>
      <c r="D38" s="335"/>
      <c r="E38" s="335"/>
      <c r="F38" s="335"/>
      <c r="G38" s="335"/>
      <c r="H38" s="335"/>
      <c r="I38" s="335"/>
      <c r="J38" s="335"/>
      <c r="K38" s="335"/>
      <c r="L38" s="335"/>
      <c r="M38" s="335"/>
      <c r="N38" s="335"/>
    </row>
  </sheetData>
  <mergeCells count="11">
    <mergeCell ref="A2:N2"/>
    <mergeCell ref="B3:C3"/>
    <mergeCell ref="D3:G3"/>
    <mergeCell ref="H3:J3"/>
    <mergeCell ref="K3:L3"/>
    <mergeCell ref="M3:N3"/>
    <mergeCell ref="A31:L31"/>
    <mergeCell ref="A32:N32"/>
    <mergeCell ref="A33:N33"/>
    <mergeCell ref="A34:N34"/>
    <mergeCell ref="A35:N35"/>
  </mergeCells>
  <hyperlinks>
    <hyperlink ref="A1" location="ToC!A2" display="Back to Table of Contents" xr:uid="{E233E6ED-0143-46DE-A463-D00A058343B5}"/>
  </hyperlinks>
  <pageMargins left="0.5" right="0.5" top="0.5" bottom="0.5" header="0.25" footer="0.25"/>
  <pageSetup scale="58" orientation="landscape" r:id="rId1"/>
  <headerFooter>
    <oddFooter>&amp;L&amp;G&amp;C&amp;"Scotia,Regular"&amp;9Supplementary Financial Information (SFI)&amp;R9&amp;"Scotia,Regular"&amp;7</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688DA7-930A-4F68-8847-DAC17EDD13CE}">
  <sheetPr>
    <pageSetUpPr fitToPage="1"/>
  </sheetPr>
  <dimension ref="A1:N37"/>
  <sheetViews>
    <sheetView showGridLines="0" zoomScaleNormal="100" workbookViewId="0"/>
  </sheetViews>
  <sheetFormatPr defaultRowHeight="12.5" x14ac:dyDescent="0.25"/>
  <cols>
    <col min="1" max="1" width="54.7265625" style="22" customWidth="1"/>
    <col min="2" max="11" width="8.26953125" style="22" customWidth="1"/>
    <col min="12" max="12" width="9.1796875" style="22" customWidth="1"/>
    <col min="13" max="14" width="8.81640625" style="22" customWidth="1"/>
    <col min="15" max="16384" width="8.7265625" style="22"/>
  </cols>
  <sheetData>
    <row r="1" spans="1:14" ht="20" customHeight="1" x14ac:dyDescent="0.25">
      <c r="A1" s="21" t="s">
        <v>13</v>
      </c>
    </row>
    <row r="2" spans="1:14" ht="24.65" customHeight="1" x14ac:dyDescent="0.25">
      <c r="A2" s="3260" t="s">
        <v>465</v>
      </c>
      <c r="B2" s="3260" t="s">
        <v>15</v>
      </c>
      <c r="C2" s="3260" t="s">
        <v>15</v>
      </c>
      <c r="D2" s="3260" t="s">
        <v>15</v>
      </c>
      <c r="E2" s="3260" t="s">
        <v>15</v>
      </c>
      <c r="F2" s="3260" t="s">
        <v>15</v>
      </c>
      <c r="G2" s="3260" t="s">
        <v>15</v>
      </c>
      <c r="H2" s="3260" t="s">
        <v>15</v>
      </c>
      <c r="I2" s="3260" t="s">
        <v>15</v>
      </c>
      <c r="J2" s="3260" t="s">
        <v>15</v>
      </c>
      <c r="K2" s="3260" t="s">
        <v>15</v>
      </c>
      <c r="L2" s="3260" t="s">
        <v>15</v>
      </c>
      <c r="M2" s="3260" t="s">
        <v>15</v>
      </c>
      <c r="N2" s="3260" t="s">
        <v>15</v>
      </c>
    </row>
    <row r="3" spans="1:14" ht="15" customHeight="1" x14ac:dyDescent="0.25">
      <c r="A3" s="1479"/>
      <c r="B3" s="3261" t="s">
        <v>174</v>
      </c>
      <c r="C3" s="3262" t="s">
        <v>15</v>
      </c>
      <c r="D3" s="3263" t="s">
        <v>345</v>
      </c>
      <c r="E3" s="3264" t="s">
        <v>15</v>
      </c>
      <c r="F3" s="3264" t="s">
        <v>15</v>
      </c>
      <c r="G3" s="3265" t="s">
        <v>15</v>
      </c>
      <c r="H3" s="3263" t="s">
        <v>346</v>
      </c>
      <c r="I3" s="3264" t="s">
        <v>15</v>
      </c>
      <c r="J3" s="3264" t="s">
        <v>15</v>
      </c>
      <c r="K3" s="3266" t="s">
        <v>175</v>
      </c>
      <c r="L3" s="3267" t="s">
        <v>15</v>
      </c>
      <c r="M3" s="3264" t="s">
        <v>176</v>
      </c>
      <c r="N3" s="3264" t="s">
        <v>15</v>
      </c>
    </row>
    <row r="4" spans="1:14" ht="15" customHeight="1" x14ac:dyDescent="0.25">
      <c r="A4" s="1480" t="s">
        <v>271</v>
      </c>
      <c r="B4" s="1481" t="s">
        <v>178</v>
      </c>
      <c r="C4" s="1482" t="s">
        <v>179</v>
      </c>
      <c r="D4" s="1483" t="s">
        <v>180</v>
      </c>
      <c r="E4" s="1484" t="s">
        <v>181</v>
      </c>
      <c r="F4" s="1484" t="s">
        <v>182</v>
      </c>
      <c r="G4" s="1482" t="s">
        <v>179</v>
      </c>
      <c r="H4" s="1485" t="s">
        <v>180</v>
      </c>
      <c r="I4" s="1484" t="s">
        <v>181</v>
      </c>
      <c r="J4" s="1484" t="s">
        <v>182</v>
      </c>
      <c r="K4" s="1486">
        <v>2024</v>
      </c>
      <c r="L4" s="1487">
        <v>2023</v>
      </c>
      <c r="M4" s="1488">
        <v>2023</v>
      </c>
      <c r="N4" s="1488">
        <v>2022</v>
      </c>
    </row>
    <row r="5" spans="1:14" ht="15" customHeight="1" x14ac:dyDescent="0.25">
      <c r="A5" s="1489" t="s">
        <v>466</v>
      </c>
      <c r="B5" s="1490">
        <v>214</v>
      </c>
      <c r="C5" s="1491">
        <v>209</v>
      </c>
      <c r="D5" s="1492">
        <v>199</v>
      </c>
      <c r="E5" s="1493">
        <v>188</v>
      </c>
      <c r="F5" s="1493">
        <v>190</v>
      </c>
      <c r="G5" s="1494">
        <v>201</v>
      </c>
      <c r="H5" s="1495">
        <v>195</v>
      </c>
      <c r="I5" s="1493">
        <v>187</v>
      </c>
      <c r="J5" s="1493">
        <v>207</v>
      </c>
      <c r="K5" s="1495">
        <v>423</v>
      </c>
      <c r="L5" s="1496">
        <v>391</v>
      </c>
      <c r="M5" s="1493">
        <v>778</v>
      </c>
      <c r="N5" s="1493">
        <v>779</v>
      </c>
    </row>
    <row r="6" spans="1:14" ht="15" customHeight="1" x14ac:dyDescent="0.25">
      <c r="A6" s="1497" t="s">
        <v>467</v>
      </c>
      <c r="B6" s="1498">
        <v>477</v>
      </c>
      <c r="C6" s="1499">
        <v>500</v>
      </c>
      <c r="D6" s="1500">
        <v>474</v>
      </c>
      <c r="E6" s="1501">
        <v>474</v>
      </c>
      <c r="F6" s="1501">
        <v>462</v>
      </c>
      <c r="G6" s="1502">
        <v>469</v>
      </c>
      <c r="H6" s="1503">
        <v>456</v>
      </c>
      <c r="I6" s="1501">
        <v>447</v>
      </c>
      <c r="J6" s="1501">
        <v>430</v>
      </c>
      <c r="K6" s="1503">
        <v>977</v>
      </c>
      <c r="L6" s="1504">
        <v>931</v>
      </c>
      <c r="M6" s="1501">
        <v>1879</v>
      </c>
      <c r="N6" s="1501">
        <v>1770</v>
      </c>
    </row>
    <row r="7" spans="1:14" ht="15" customHeight="1" x14ac:dyDescent="0.25">
      <c r="A7" s="1497" t="s">
        <v>468</v>
      </c>
      <c r="B7" s="1498">
        <v>437</v>
      </c>
      <c r="C7" s="1499">
        <v>496</v>
      </c>
      <c r="D7" s="1500">
        <v>479</v>
      </c>
      <c r="E7" s="1501">
        <v>469</v>
      </c>
      <c r="F7" s="1501">
        <v>447</v>
      </c>
      <c r="G7" s="1502">
        <v>466</v>
      </c>
      <c r="H7" s="1503">
        <v>451</v>
      </c>
      <c r="I7" s="1501">
        <v>398</v>
      </c>
      <c r="J7" s="1501">
        <v>397</v>
      </c>
      <c r="K7" s="1503">
        <v>933</v>
      </c>
      <c r="L7" s="1504">
        <v>913</v>
      </c>
      <c r="M7" s="1501">
        <v>1861</v>
      </c>
      <c r="N7" s="1501">
        <v>1647</v>
      </c>
    </row>
    <row r="8" spans="1:14" ht="15" customHeight="1" x14ac:dyDescent="0.25">
      <c r="A8" s="1505" t="s">
        <v>469</v>
      </c>
      <c r="B8" s="1498">
        <v>1128</v>
      </c>
      <c r="C8" s="1499">
        <v>1205</v>
      </c>
      <c r="D8" s="1500">
        <v>1152</v>
      </c>
      <c r="E8" s="1501">
        <v>1131</v>
      </c>
      <c r="F8" s="1501">
        <v>1099</v>
      </c>
      <c r="G8" s="1502">
        <v>1136</v>
      </c>
      <c r="H8" s="1503">
        <v>1102</v>
      </c>
      <c r="I8" s="1501">
        <v>1032</v>
      </c>
      <c r="J8" s="1501">
        <v>1034</v>
      </c>
      <c r="K8" s="1503">
        <v>2333</v>
      </c>
      <c r="L8" s="1504">
        <v>2235</v>
      </c>
      <c r="M8" s="1501">
        <v>4518</v>
      </c>
      <c r="N8" s="1501">
        <v>4196</v>
      </c>
    </row>
    <row r="9" spans="1:14" ht="15" customHeight="1" x14ac:dyDescent="0.25">
      <c r="A9" s="1506"/>
      <c r="B9" s="1507"/>
      <c r="C9" s="1508"/>
      <c r="D9" s="1509"/>
      <c r="E9" s="1510"/>
      <c r="F9" s="1510"/>
      <c r="G9" s="1511"/>
      <c r="H9" s="1512"/>
      <c r="I9" s="1510"/>
      <c r="J9" s="1510"/>
      <c r="K9" s="1512"/>
      <c r="L9" s="1513"/>
      <c r="M9" s="1510"/>
      <c r="N9" s="1510"/>
    </row>
    <row r="10" spans="1:14" ht="15" customHeight="1" x14ac:dyDescent="0.25">
      <c r="A10" s="1497" t="s">
        <v>470</v>
      </c>
      <c r="B10" s="1498">
        <v>551</v>
      </c>
      <c r="C10" s="1499">
        <v>538</v>
      </c>
      <c r="D10" s="1500">
        <v>527</v>
      </c>
      <c r="E10" s="1501">
        <v>541</v>
      </c>
      <c r="F10" s="1501">
        <v>527</v>
      </c>
      <c r="G10" s="1502">
        <v>532</v>
      </c>
      <c r="H10" s="1503">
        <v>528</v>
      </c>
      <c r="I10" s="1501">
        <v>538</v>
      </c>
      <c r="J10" s="1501">
        <v>575</v>
      </c>
      <c r="K10" s="1503">
        <v>1089</v>
      </c>
      <c r="L10" s="1504">
        <v>1059</v>
      </c>
      <c r="M10" s="1501">
        <v>2127</v>
      </c>
      <c r="N10" s="1501">
        <v>2269</v>
      </c>
    </row>
    <row r="11" spans="1:14" ht="15" customHeight="1" x14ac:dyDescent="0.25">
      <c r="A11" s="1497" t="s">
        <v>471</v>
      </c>
      <c r="B11" s="1498">
        <v>317</v>
      </c>
      <c r="C11" s="1499">
        <v>291</v>
      </c>
      <c r="D11" s="1500">
        <v>284</v>
      </c>
      <c r="E11" s="1501">
        <v>285</v>
      </c>
      <c r="F11" s="1501">
        <v>269</v>
      </c>
      <c r="G11" s="1502">
        <v>279</v>
      </c>
      <c r="H11" s="1503">
        <v>264</v>
      </c>
      <c r="I11" s="1501">
        <v>276</v>
      </c>
      <c r="J11" s="1501">
        <v>287</v>
      </c>
      <c r="K11" s="1503">
        <v>608</v>
      </c>
      <c r="L11" s="1504">
        <v>548</v>
      </c>
      <c r="M11" s="1501">
        <v>1117</v>
      </c>
      <c r="N11" s="1501">
        <v>1125</v>
      </c>
    </row>
    <row r="12" spans="1:14" ht="15" customHeight="1" x14ac:dyDescent="0.25">
      <c r="A12" s="1497" t="s">
        <v>472</v>
      </c>
      <c r="B12" s="1507"/>
      <c r="C12" s="1508"/>
      <c r="D12" s="1509"/>
      <c r="E12" s="1510"/>
      <c r="F12" s="1510"/>
      <c r="G12" s="1511"/>
      <c r="H12" s="1512"/>
      <c r="I12" s="1510"/>
      <c r="J12" s="1510"/>
      <c r="K12" s="1512"/>
      <c r="L12" s="1513"/>
      <c r="M12" s="1510"/>
      <c r="N12" s="1510"/>
    </row>
    <row r="13" spans="1:14" ht="15" customHeight="1" x14ac:dyDescent="0.25">
      <c r="A13" s="1514" t="s">
        <v>473</v>
      </c>
      <c r="B13" s="1498">
        <v>209</v>
      </c>
      <c r="C13" s="1499">
        <v>203</v>
      </c>
      <c r="D13" s="1500">
        <v>199</v>
      </c>
      <c r="E13" s="1501">
        <v>202</v>
      </c>
      <c r="F13" s="1501">
        <v>196</v>
      </c>
      <c r="G13" s="1502">
        <v>198</v>
      </c>
      <c r="H13" s="1503">
        <v>190</v>
      </c>
      <c r="I13" s="1501">
        <v>196</v>
      </c>
      <c r="J13" s="1501">
        <v>202</v>
      </c>
      <c r="K13" s="1503">
        <v>412</v>
      </c>
      <c r="L13" s="1504">
        <v>394</v>
      </c>
      <c r="M13" s="1501">
        <v>795</v>
      </c>
      <c r="N13" s="1501">
        <v>795</v>
      </c>
    </row>
    <row r="14" spans="1:14" ht="15" customHeight="1" x14ac:dyDescent="0.25">
      <c r="A14" s="1514" t="s">
        <v>474</v>
      </c>
      <c r="B14" s="1498">
        <v>64</v>
      </c>
      <c r="C14" s="1499">
        <v>63</v>
      </c>
      <c r="D14" s="1500">
        <v>60</v>
      </c>
      <c r="E14" s="1501">
        <v>59</v>
      </c>
      <c r="F14" s="1501">
        <v>60</v>
      </c>
      <c r="G14" s="1502">
        <v>55</v>
      </c>
      <c r="H14" s="1503">
        <v>52</v>
      </c>
      <c r="I14" s="1501">
        <v>51</v>
      </c>
      <c r="J14" s="1501">
        <v>52</v>
      </c>
      <c r="K14" s="1503">
        <v>127</v>
      </c>
      <c r="L14" s="1504">
        <v>115</v>
      </c>
      <c r="M14" s="1501">
        <v>234</v>
      </c>
      <c r="N14" s="1501">
        <v>204</v>
      </c>
    </row>
    <row r="15" spans="1:14" ht="15" customHeight="1" x14ac:dyDescent="0.25">
      <c r="A15" s="1497" t="s">
        <v>475</v>
      </c>
      <c r="B15" s="1498">
        <v>273</v>
      </c>
      <c r="C15" s="1499">
        <v>266</v>
      </c>
      <c r="D15" s="1500">
        <v>259</v>
      </c>
      <c r="E15" s="1501">
        <v>261</v>
      </c>
      <c r="F15" s="1501">
        <v>256</v>
      </c>
      <c r="G15" s="1502">
        <v>253</v>
      </c>
      <c r="H15" s="1503">
        <v>242</v>
      </c>
      <c r="I15" s="1501">
        <v>247</v>
      </c>
      <c r="J15" s="1501">
        <v>254</v>
      </c>
      <c r="K15" s="1503">
        <v>539</v>
      </c>
      <c r="L15" s="1504">
        <v>509</v>
      </c>
      <c r="M15" s="1501">
        <v>1029</v>
      </c>
      <c r="N15" s="1501">
        <v>999</v>
      </c>
    </row>
    <row r="16" spans="1:14" ht="15" customHeight="1" x14ac:dyDescent="0.25">
      <c r="A16" s="1505" t="s">
        <v>476</v>
      </c>
      <c r="B16" s="1498">
        <v>1141</v>
      </c>
      <c r="C16" s="1499">
        <v>1095</v>
      </c>
      <c r="D16" s="1500">
        <v>1070</v>
      </c>
      <c r="E16" s="1501">
        <v>1087</v>
      </c>
      <c r="F16" s="1501">
        <v>1052</v>
      </c>
      <c r="G16" s="1502">
        <v>1064</v>
      </c>
      <c r="H16" s="1503">
        <v>1034</v>
      </c>
      <c r="I16" s="1501">
        <v>1061</v>
      </c>
      <c r="J16" s="1501">
        <v>1116</v>
      </c>
      <c r="K16" s="1503">
        <v>2236</v>
      </c>
      <c r="L16" s="1504">
        <v>2116</v>
      </c>
      <c r="M16" s="1501">
        <v>4273</v>
      </c>
      <c r="N16" s="1501">
        <v>4393</v>
      </c>
    </row>
    <row r="17" spans="1:14" ht="15" customHeight="1" x14ac:dyDescent="0.25">
      <c r="A17" s="1506"/>
      <c r="B17" s="1507"/>
      <c r="C17" s="1508"/>
      <c r="D17" s="1509"/>
      <c r="E17" s="1510"/>
      <c r="F17" s="1510"/>
      <c r="G17" s="1511"/>
      <c r="H17" s="1512"/>
      <c r="I17" s="1510"/>
      <c r="J17" s="1510"/>
      <c r="K17" s="1512"/>
      <c r="L17" s="1513"/>
      <c r="M17" s="1510"/>
      <c r="N17" s="1510"/>
    </row>
    <row r="18" spans="1:14" ht="15" customHeight="1" x14ac:dyDescent="0.25">
      <c r="A18" s="1505" t="s">
        <v>477</v>
      </c>
      <c r="B18" s="1498">
        <v>196</v>
      </c>
      <c r="C18" s="1499">
        <v>136</v>
      </c>
      <c r="D18" s="1500">
        <v>152</v>
      </c>
      <c r="E18" s="1501">
        <v>146</v>
      </c>
      <c r="F18" s="1501">
        <v>154</v>
      </c>
      <c r="G18" s="1502">
        <v>102</v>
      </c>
      <c r="H18" s="1503">
        <v>136</v>
      </c>
      <c r="I18" s="1501">
        <v>98</v>
      </c>
      <c r="J18" s="1501">
        <v>137</v>
      </c>
      <c r="K18" s="1503">
        <v>332</v>
      </c>
      <c r="L18" s="1504">
        <v>256</v>
      </c>
      <c r="M18" s="1501">
        <v>554</v>
      </c>
      <c r="N18" s="1501">
        <v>543</v>
      </c>
    </row>
    <row r="19" spans="1:14" ht="15" customHeight="1" x14ac:dyDescent="0.25">
      <c r="A19" s="1505" t="s">
        <v>478</v>
      </c>
      <c r="B19" s="1498">
        <v>245</v>
      </c>
      <c r="C19" s="1499">
        <v>228</v>
      </c>
      <c r="D19" s="1500">
        <v>239</v>
      </c>
      <c r="E19" s="1501">
        <v>213</v>
      </c>
      <c r="F19" s="1501">
        <v>227</v>
      </c>
      <c r="G19" s="1502">
        <v>232</v>
      </c>
      <c r="H19" s="1503">
        <v>228</v>
      </c>
      <c r="I19" s="1501">
        <v>209</v>
      </c>
      <c r="J19" s="1501">
        <v>216</v>
      </c>
      <c r="K19" s="1503">
        <v>473</v>
      </c>
      <c r="L19" s="1504">
        <v>459</v>
      </c>
      <c r="M19" s="1501">
        <v>911</v>
      </c>
      <c r="N19" s="1501">
        <v>878</v>
      </c>
    </row>
    <row r="20" spans="1:14" ht="15" customHeight="1" x14ac:dyDescent="0.25">
      <c r="A20" s="1505" t="s">
        <v>479</v>
      </c>
      <c r="B20" s="1498">
        <v>286</v>
      </c>
      <c r="C20" s="1499">
        <v>291</v>
      </c>
      <c r="D20" s="1500">
        <v>322</v>
      </c>
      <c r="E20" s="1501">
        <v>283</v>
      </c>
      <c r="F20" s="1501">
        <v>282</v>
      </c>
      <c r="G20" s="1502">
        <v>186</v>
      </c>
      <c r="H20" s="1503">
        <v>206</v>
      </c>
      <c r="I20" s="1501">
        <v>143</v>
      </c>
      <c r="J20" s="1501">
        <v>145</v>
      </c>
      <c r="K20" s="1503">
        <v>577</v>
      </c>
      <c r="L20" s="1504">
        <v>468</v>
      </c>
      <c r="M20" s="1501">
        <v>1073</v>
      </c>
      <c r="N20" s="1501">
        <v>650</v>
      </c>
    </row>
    <row r="21" spans="1:14" ht="15" customHeight="1" x14ac:dyDescent="0.25">
      <c r="A21" s="1506" t="s">
        <v>480</v>
      </c>
      <c r="B21" s="1498">
        <v>2996</v>
      </c>
      <c r="C21" s="1499">
        <v>2955</v>
      </c>
      <c r="D21" s="1500">
        <v>2935</v>
      </c>
      <c r="E21" s="1501">
        <v>2860</v>
      </c>
      <c r="F21" s="1501">
        <v>2814</v>
      </c>
      <c r="G21" s="1502">
        <v>2720</v>
      </c>
      <c r="H21" s="1503">
        <v>2706</v>
      </c>
      <c r="I21" s="1501">
        <v>2543</v>
      </c>
      <c r="J21" s="1501">
        <v>2648</v>
      </c>
      <c r="K21" s="1503">
        <v>5951</v>
      </c>
      <c r="L21" s="1504">
        <v>5534</v>
      </c>
      <c r="M21" s="1501">
        <v>11329</v>
      </c>
      <c r="N21" s="1501">
        <v>10660</v>
      </c>
    </row>
    <row r="22" spans="1:14" ht="15" customHeight="1" x14ac:dyDescent="0.25">
      <c r="A22" s="1506" t="s">
        <v>481</v>
      </c>
      <c r="B22" s="1498">
        <v>57</v>
      </c>
      <c r="C22" s="1499">
        <v>46</v>
      </c>
      <c r="D22" s="1500">
        <v>18</v>
      </c>
      <c r="E22" s="1501">
        <v>55</v>
      </c>
      <c r="F22" s="1501">
        <v>64</v>
      </c>
      <c r="G22" s="1502">
        <v>16</v>
      </c>
      <c r="H22" s="1503">
        <v>49</v>
      </c>
      <c r="I22" s="1501">
        <v>44</v>
      </c>
      <c r="J22" s="1501">
        <v>84</v>
      </c>
      <c r="K22" s="1503">
        <v>103</v>
      </c>
      <c r="L22" s="1504">
        <v>80</v>
      </c>
      <c r="M22" s="1501">
        <v>153</v>
      </c>
      <c r="N22" s="1501">
        <v>268</v>
      </c>
    </row>
    <row r="23" spans="1:14" ht="15" customHeight="1" x14ac:dyDescent="0.25">
      <c r="A23" s="1515" t="s">
        <v>482</v>
      </c>
      <c r="B23" s="1498"/>
      <c r="C23" s="1499"/>
      <c r="D23" s="1500"/>
      <c r="E23" s="1501"/>
      <c r="F23" s="1501"/>
      <c r="G23" s="1502"/>
      <c r="H23" s="1503"/>
      <c r="I23" s="1501"/>
      <c r="J23" s="1501"/>
      <c r="K23" s="1503"/>
      <c r="L23" s="1504"/>
      <c r="M23" s="1501"/>
      <c r="N23" s="1501"/>
    </row>
    <row r="24" spans="1:14" ht="15" customHeight="1" x14ac:dyDescent="0.25">
      <c r="A24" s="1516" t="s">
        <v>483</v>
      </c>
      <c r="B24" s="1498">
        <v>383</v>
      </c>
      <c r="C24" s="1499">
        <v>473</v>
      </c>
      <c r="D24" s="1500">
        <v>197</v>
      </c>
      <c r="E24" s="1501">
        <v>360</v>
      </c>
      <c r="F24" s="1501">
        <v>389</v>
      </c>
      <c r="G24" s="1502">
        <v>634</v>
      </c>
      <c r="H24" s="1503">
        <v>418</v>
      </c>
      <c r="I24" s="1501">
        <v>311</v>
      </c>
      <c r="J24" s="1501">
        <v>453</v>
      </c>
      <c r="K24" s="1503">
        <v>856</v>
      </c>
      <c r="L24" s="1504">
        <v>1023</v>
      </c>
      <c r="M24" s="1501">
        <v>1580</v>
      </c>
      <c r="N24" s="1501">
        <v>1791</v>
      </c>
    </row>
    <row r="25" spans="1:14" ht="15" customHeight="1" x14ac:dyDescent="0.25">
      <c r="A25" s="1516" t="s">
        <v>484</v>
      </c>
      <c r="B25" s="1498">
        <v>19</v>
      </c>
      <c r="C25" s="1499">
        <v>3</v>
      </c>
      <c r="D25" s="1500">
        <v>-1</v>
      </c>
      <c r="E25" s="1501">
        <v>30</v>
      </c>
      <c r="F25" s="1501">
        <v>56</v>
      </c>
      <c r="G25" s="1502">
        <v>44</v>
      </c>
      <c r="H25" s="1503">
        <v>71</v>
      </c>
      <c r="I25" s="1501">
        <v>0</v>
      </c>
      <c r="J25" s="1501">
        <v>1</v>
      </c>
      <c r="K25" s="1503">
        <v>22</v>
      </c>
      <c r="L25" s="1504">
        <v>100</v>
      </c>
      <c r="M25" s="1501">
        <v>129</v>
      </c>
      <c r="N25" s="1501">
        <v>74</v>
      </c>
    </row>
    <row r="26" spans="1:14" ht="15" customHeight="1" x14ac:dyDescent="0.25">
      <c r="A26" s="1516" t="s">
        <v>485</v>
      </c>
      <c r="B26" s="1498">
        <v>108</v>
      </c>
      <c r="C26" s="1499">
        <v>114</v>
      </c>
      <c r="D26" s="1500">
        <v>104</v>
      </c>
      <c r="E26" s="1501">
        <v>97</v>
      </c>
      <c r="F26" s="1501">
        <v>112</v>
      </c>
      <c r="G26" s="1502">
        <v>100</v>
      </c>
      <c r="H26" s="1503">
        <v>114</v>
      </c>
      <c r="I26" s="1501">
        <v>113</v>
      </c>
      <c r="J26" s="1501">
        <v>105</v>
      </c>
      <c r="K26" s="1503">
        <v>222</v>
      </c>
      <c r="L26" s="1504">
        <v>212</v>
      </c>
      <c r="M26" s="1501">
        <v>413</v>
      </c>
      <c r="N26" s="1501">
        <v>433</v>
      </c>
    </row>
    <row r="27" spans="1:14" ht="15" customHeight="1" x14ac:dyDescent="0.25">
      <c r="A27" s="1516" t="s">
        <v>486</v>
      </c>
      <c r="B27" s="1498">
        <v>90</v>
      </c>
      <c r="C27" s="1499">
        <v>69</v>
      </c>
      <c r="D27" s="1500">
        <v>353</v>
      </c>
      <c r="E27" s="1501">
        <v>92</v>
      </c>
      <c r="F27" s="1501">
        <v>18</v>
      </c>
      <c r="G27" s="1502">
        <v>-115</v>
      </c>
      <c r="H27" s="1503">
        <v>-354</v>
      </c>
      <c r="I27" s="1501">
        <v>112</v>
      </c>
      <c r="J27" s="1501">
        <v>178</v>
      </c>
      <c r="K27" s="1503">
        <v>159</v>
      </c>
      <c r="L27" s="1504">
        <v>-97</v>
      </c>
      <c r="M27" s="1501">
        <v>348</v>
      </c>
      <c r="N27" s="1501">
        <v>75</v>
      </c>
    </row>
    <row r="28" spans="1:14" ht="15" customHeight="1" x14ac:dyDescent="0.25">
      <c r="A28" s="1516" t="s">
        <v>487</v>
      </c>
      <c r="B28" s="1498">
        <v>600</v>
      </c>
      <c r="C28" s="1499">
        <v>659</v>
      </c>
      <c r="D28" s="1500">
        <v>653</v>
      </c>
      <c r="E28" s="1501">
        <v>579</v>
      </c>
      <c r="F28" s="1501">
        <v>575</v>
      </c>
      <c r="G28" s="1502">
        <v>663</v>
      </c>
      <c r="H28" s="1503">
        <v>249</v>
      </c>
      <c r="I28" s="1501">
        <v>536</v>
      </c>
      <c r="J28" s="1501">
        <v>737</v>
      </c>
      <c r="K28" s="1503">
        <v>1259</v>
      </c>
      <c r="L28" s="1504">
        <v>1238</v>
      </c>
      <c r="M28" s="1501">
        <v>2470</v>
      </c>
      <c r="N28" s="1501">
        <v>2373</v>
      </c>
    </row>
    <row r="29" spans="1:14" ht="15" customHeight="1" x14ac:dyDescent="0.25">
      <c r="A29" s="1516"/>
      <c r="B29" s="1507"/>
      <c r="C29" s="1508"/>
      <c r="D29" s="1509"/>
      <c r="E29" s="1510"/>
      <c r="F29" s="1510"/>
      <c r="G29" s="1511"/>
      <c r="H29" s="1512"/>
      <c r="I29" s="1510"/>
      <c r="J29" s="1510"/>
      <c r="K29" s="1512"/>
      <c r="L29" s="1513"/>
      <c r="M29" s="1510"/>
      <c r="N29" s="1510"/>
    </row>
    <row r="30" spans="1:14" ht="15" customHeight="1" x14ac:dyDescent="0.25">
      <c r="A30" s="1506" t="s">
        <v>488</v>
      </c>
      <c r="B30" s="1498">
        <v>3653</v>
      </c>
      <c r="C30" s="1499">
        <v>3660</v>
      </c>
      <c r="D30" s="1500">
        <v>3606</v>
      </c>
      <c r="E30" s="1501">
        <v>3494</v>
      </c>
      <c r="F30" s="1501">
        <v>3453</v>
      </c>
      <c r="G30" s="1502">
        <v>3399</v>
      </c>
      <c r="H30" s="1503">
        <v>3004</v>
      </c>
      <c r="I30" s="1501">
        <v>3123</v>
      </c>
      <c r="J30" s="1501">
        <v>3469</v>
      </c>
      <c r="K30" s="1503">
        <v>7313</v>
      </c>
      <c r="L30" s="1504">
        <v>6852</v>
      </c>
      <c r="M30" s="1501">
        <v>13952</v>
      </c>
      <c r="N30" s="1501">
        <v>13301</v>
      </c>
    </row>
    <row r="31" spans="1:14" ht="15" customHeight="1" x14ac:dyDescent="0.25">
      <c r="A31" s="1506"/>
      <c r="B31" s="1507"/>
      <c r="C31" s="1508"/>
      <c r="D31" s="1509"/>
      <c r="E31" s="1510"/>
      <c r="F31" s="1510"/>
      <c r="G31" s="1511"/>
      <c r="H31" s="1512"/>
      <c r="I31" s="1510"/>
      <c r="J31" s="1510"/>
      <c r="K31" s="1512"/>
      <c r="L31" s="1513"/>
      <c r="M31" s="1510"/>
      <c r="N31" s="1510"/>
    </row>
    <row r="32" spans="1:14" ht="15" customHeight="1" x14ac:dyDescent="0.25">
      <c r="A32" s="1506" t="s">
        <v>489</v>
      </c>
      <c r="B32" s="1507"/>
      <c r="C32" s="1508"/>
      <c r="D32" s="1509"/>
      <c r="E32" s="1510"/>
      <c r="F32" s="1510"/>
      <c r="G32" s="1511"/>
      <c r="H32" s="1512"/>
      <c r="I32" s="1510"/>
      <c r="J32" s="1510"/>
      <c r="K32" s="1512"/>
      <c r="L32" s="1513"/>
      <c r="M32" s="1510"/>
      <c r="N32" s="1510"/>
    </row>
    <row r="33" spans="1:14" ht="15" customHeight="1" x14ac:dyDescent="0.25">
      <c r="A33" s="1517" t="s">
        <v>490</v>
      </c>
      <c r="B33" s="1498">
        <v>0</v>
      </c>
      <c r="C33" s="1499">
        <v>0</v>
      </c>
      <c r="D33" s="1500">
        <v>-367</v>
      </c>
      <c r="E33" s="1501">
        <v>0</v>
      </c>
      <c r="F33" s="1501">
        <v>0</v>
      </c>
      <c r="G33" s="1502">
        <v>0</v>
      </c>
      <c r="H33" s="1503">
        <v>361</v>
      </c>
      <c r="I33" s="1501">
        <v>0</v>
      </c>
      <c r="J33" s="1501">
        <v>0</v>
      </c>
      <c r="K33" s="1503">
        <v>0</v>
      </c>
      <c r="L33" s="1504">
        <v>0</v>
      </c>
      <c r="M33" s="1501">
        <v>-367</v>
      </c>
      <c r="N33" s="1501">
        <v>361</v>
      </c>
    </row>
    <row r="34" spans="1:14" ht="15" customHeight="1" x14ac:dyDescent="0.25">
      <c r="A34" s="1518" t="s">
        <v>491</v>
      </c>
      <c r="B34" s="1519">
        <v>3653</v>
      </c>
      <c r="C34" s="1471">
        <v>3660</v>
      </c>
      <c r="D34" s="1520">
        <v>3239</v>
      </c>
      <c r="E34" s="1521">
        <v>3494</v>
      </c>
      <c r="F34" s="1521">
        <v>3453</v>
      </c>
      <c r="G34" s="1522">
        <v>3399</v>
      </c>
      <c r="H34" s="1523">
        <v>3365</v>
      </c>
      <c r="I34" s="1521">
        <v>3123</v>
      </c>
      <c r="J34" s="1521">
        <v>3469</v>
      </c>
      <c r="K34" s="1523">
        <v>7313</v>
      </c>
      <c r="L34" s="1524">
        <v>6852</v>
      </c>
      <c r="M34" s="1521">
        <v>13585</v>
      </c>
      <c r="N34" s="1521">
        <v>13662</v>
      </c>
    </row>
    <row r="35" spans="1:14" ht="15" customHeight="1" x14ac:dyDescent="0.35">
      <c r="A35" s="1525"/>
      <c r="B35" s="1525"/>
      <c r="C35" s="1525"/>
      <c r="D35" s="1525"/>
      <c r="E35" s="1525"/>
      <c r="F35" s="1525"/>
      <c r="G35" s="1525"/>
      <c r="H35" s="1525"/>
      <c r="I35" s="1525"/>
      <c r="J35" s="1525"/>
      <c r="K35" s="1525"/>
      <c r="L35" s="1525"/>
      <c r="M35" s="1525"/>
      <c r="N35" s="1525"/>
    </row>
    <row r="36" spans="1:14" ht="22.5" customHeight="1" x14ac:dyDescent="0.25">
      <c r="A36" s="3259" t="s">
        <v>293</v>
      </c>
      <c r="B36" s="3259" t="s">
        <v>15</v>
      </c>
      <c r="C36" s="3259" t="s">
        <v>15</v>
      </c>
      <c r="D36" s="3259" t="s">
        <v>15</v>
      </c>
      <c r="E36" s="3259" t="s">
        <v>15</v>
      </c>
      <c r="F36" s="3259" t="s">
        <v>15</v>
      </c>
      <c r="G36" s="3259" t="s">
        <v>15</v>
      </c>
      <c r="H36" s="3259" t="s">
        <v>15</v>
      </c>
      <c r="I36" s="3259" t="s">
        <v>15</v>
      </c>
      <c r="J36" s="3259" t="s">
        <v>15</v>
      </c>
      <c r="K36" s="3259" t="s">
        <v>15</v>
      </c>
      <c r="L36" s="3259" t="s">
        <v>15</v>
      </c>
      <c r="M36" s="3259" t="s">
        <v>15</v>
      </c>
      <c r="N36" s="3259" t="s">
        <v>15</v>
      </c>
    </row>
    <row r="37" spans="1:14" ht="12" customHeight="1" x14ac:dyDescent="0.25">
      <c r="A37" s="3155" t="s">
        <v>492</v>
      </c>
      <c r="B37" s="3155" t="s">
        <v>15</v>
      </c>
      <c r="C37" s="3155" t="s">
        <v>15</v>
      </c>
      <c r="D37" s="3155" t="s">
        <v>15</v>
      </c>
      <c r="E37" s="3155" t="s">
        <v>15</v>
      </c>
      <c r="F37" s="3155" t="s">
        <v>15</v>
      </c>
      <c r="G37" s="3155" t="s">
        <v>15</v>
      </c>
      <c r="H37" s="3155" t="s">
        <v>15</v>
      </c>
      <c r="I37" s="3155" t="s">
        <v>15</v>
      </c>
      <c r="J37" s="3155" t="s">
        <v>15</v>
      </c>
      <c r="K37" s="3155" t="s">
        <v>15</v>
      </c>
      <c r="L37" s="3155" t="s">
        <v>15</v>
      </c>
      <c r="M37" s="3155" t="s">
        <v>15</v>
      </c>
      <c r="N37" s="3155" t="s">
        <v>15</v>
      </c>
    </row>
  </sheetData>
  <mergeCells count="8">
    <mergeCell ref="A36:N36"/>
    <mergeCell ref="A37:N37"/>
    <mergeCell ref="A2:N2"/>
    <mergeCell ref="B3:C3"/>
    <mergeCell ref="D3:G3"/>
    <mergeCell ref="H3:J3"/>
    <mergeCell ref="K3:L3"/>
    <mergeCell ref="M3:N3"/>
  </mergeCells>
  <hyperlinks>
    <hyperlink ref="A1" location="ToC!A2" display="Back to Table of Contents" xr:uid="{37F1789A-CBF6-403B-9DB1-64774DE01EDB}"/>
  </hyperlinks>
  <pageMargins left="0.5" right="0.5" top="0.5" bottom="0.5" header="0.25" footer="0.25"/>
  <pageSetup scale="77" orientation="landscape" r:id="rId1"/>
  <headerFooter>
    <oddFooter>&amp;L&amp;G&amp;C&amp;"Scotia,Regular"&amp;9Supplementary Financial Information (SFI)&amp;R10&amp;"Scotia,Regular"&amp;7</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9C3DF5-0E5B-419A-836C-50FDBB4CA725}">
  <sheetPr>
    <pageSetUpPr fitToPage="1"/>
  </sheetPr>
  <dimension ref="A1:N40"/>
  <sheetViews>
    <sheetView showGridLines="0" zoomScaleNormal="100" workbookViewId="0"/>
  </sheetViews>
  <sheetFormatPr defaultRowHeight="12.5" x14ac:dyDescent="0.25"/>
  <cols>
    <col min="1" max="1" width="55.7265625" style="22" customWidth="1"/>
    <col min="2" max="14" width="8.26953125" style="22" customWidth="1"/>
    <col min="15" max="16384" width="8.7265625" style="22"/>
  </cols>
  <sheetData>
    <row r="1" spans="1:14" ht="20" customHeight="1" x14ac:dyDescent="0.25">
      <c r="A1" s="21" t="s">
        <v>13</v>
      </c>
    </row>
    <row r="2" spans="1:14" ht="24.65" customHeight="1" x14ac:dyDescent="0.25">
      <c r="A2" s="3268" t="s">
        <v>493</v>
      </c>
      <c r="B2" s="3268" t="s">
        <v>15</v>
      </c>
      <c r="C2" s="3268" t="s">
        <v>15</v>
      </c>
      <c r="D2" s="3268" t="s">
        <v>15</v>
      </c>
      <c r="E2" s="3268" t="s">
        <v>15</v>
      </c>
      <c r="F2" s="3268" t="s">
        <v>15</v>
      </c>
      <c r="G2" s="3268" t="s">
        <v>15</v>
      </c>
      <c r="H2" s="3268" t="s">
        <v>15</v>
      </c>
      <c r="I2" s="3268" t="s">
        <v>15</v>
      </c>
      <c r="J2" s="3268" t="s">
        <v>15</v>
      </c>
      <c r="K2" s="3268" t="s">
        <v>15</v>
      </c>
      <c r="L2" s="3268" t="s">
        <v>15</v>
      </c>
      <c r="M2" s="3268" t="s">
        <v>15</v>
      </c>
      <c r="N2" s="3268" t="s">
        <v>15</v>
      </c>
    </row>
    <row r="3" spans="1:14" ht="15" customHeight="1" x14ac:dyDescent="0.25">
      <c r="A3" s="1526"/>
      <c r="B3" s="3269" t="s">
        <v>174</v>
      </c>
      <c r="C3" s="3270" t="s">
        <v>15</v>
      </c>
      <c r="D3" s="3271">
        <v>2023</v>
      </c>
      <c r="E3" s="3272" t="s">
        <v>15</v>
      </c>
      <c r="F3" s="3272" t="s">
        <v>15</v>
      </c>
      <c r="G3" s="3273" t="s">
        <v>15</v>
      </c>
      <c r="H3" s="3271">
        <v>2022</v>
      </c>
      <c r="I3" s="3272" t="s">
        <v>15</v>
      </c>
      <c r="J3" s="3272" t="s">
        <v>15</v>
      </c>
      <c r="K3" s="3271" t="s">
        <v>175</v>
      </c>
      <c r="L3" s="3274" t="s">
        <v>15</v>
      </c>
      <c r="M3" s="3272" t="s">
        <v>176</v>
      </c>
      <c r="N3" s="3272" t="s">
        <v>15</v>
      </c>
    </row>
    <row r="4" spans="1:14" ht="15" customHeight="1" x14ac:dyDescent="0.25">
      <c r="A4" s="1527" t="s">
        <v>271</v>
      </c>
      <c r="B4" s="1528" t="s">
        <v>178</v>
      </c>
      <c r="C4" s="1529" t="s">
        <v>179</v>
      </c>
      <c r="D4" s="1530" t="s">
        <v>180</v>
      </c>
      <c r="E4" s="1531" t="s">
        <v>181</v>
      </c>
      <c r="F4" s="1531" t="s">
        <v>182</v>
      </c>
      <c r="G4" s="1532" t="s">
        <v>179</v>
      </c>
      <c r="H4" s="1533" t="s">
        <v>180</v>
      </c>
      <c r="I4" s="1531" t="s">
        <v>181</v>
      </c>
      <c r="J4" s="1531" t="s">
        <v>182</v>
      </c>
      <c r="K4" s="1534">
        <v>2024</v>
      </c>
      <c r="L4" s="1535">
        <v>2023</v>
      </c>
      <c r="M4" s="1536">
        <v>2023</v>
      </c>
      <c r="N4" s="1536">
        <v>2022</v>
      </c>
    </row>
    <row r="5" spans="1:14" ht="15" customHeight="1" x14ac:dyDescent="0.25">
      <c r="A5" s="1537" t="s">
        <v>494</v>
      </c>
      <c r="B5" s="1528"/>
      <c r="C5" s="1529"/>
      <c r="D5" s="1538"/>
      <c r="E5" s="1528"/>
      <c r="F5" s="1528"/>
      <c r="G5" s="1539"/>
      <c r="H5" s="1540"/>
      <c r="I5" s="1541"/>
      <c r="J5" s="1541"/>
      <c r="K5" s="1542"/>
      <c r="L5" s="1543"/>
      <c r="M5" s="1541"/>
      <c r="N5" s="1541"/>
    </row>
    <row r="6" spans="1:14" ht="15" customHeight="1" x14ac:dyDescent="0.25">
      <c r="A6" s="1544" t="s">
        <v>495</v>
      </c>
      <c r="B6" s="1545">
        <v>-62</v>
      </c>
      <c r="C6" s="1546">
        <v>-75</v>
      </c>
      <c r="D6" s="1547">
        <v>-69</v>
      </c>
      <c r="E6" s="1548">
        <v>-37</v>
      </c>
      <c r="F6" s="1548">
        <v>-92</v>
      </c>
      <c r="G6" s="1494">
        <v>-62</v>
      </c>
      <c r="H6" s="1549">
        <v>-38</v>
      </c>
      <c r="I6" s="1548">
        <v>-53</v>
      </c>
      <c r="J6" s="1548">
        <v>-31</v>
      </c>
      <c r="K6" s="1550">
        <v>-137</v>
      </c>
      <c r="L6" s="1551">
        <v>-154</v>
      </c>
      <c r="M6" s="1548">
        <v>-260</v>
      </c>
      <c r="N6" s="1548">
        <v>-112</v>
      </c>
    </row>
    <row r="7" spans="1:14" ht="15" customHeight="1" x14ac:dyDescent="0.25">
      <c r="A7" s="1552" t="s">
        <v>275</v>
      </c>
      <c r="B7" s="1553"/>
      <c r="C7" s="1554"/>
      <c r="D7" s="1555"/>
      <c r="E7" s="1556"/>
      <c r="F7" s="1556"/>
      <c r="G7" s="1502"/>
      <c r="H7" s="1557"/>
      <c r="I7" s="1556"/>
      <c r="J7" s="1556"/>
      <c r="K7" s="1558"/>
      <c r="L7" s="1559"/>
      <c r="M7" s="1556"/>
      <c r="N7" s="1556"/>
    </row>
    <row r="8" spans="1:14" ht="15" customHeight="1" x14ac:dyDescent="0.25">
      <c r="A8" s="1560" t="s">
        <v>483</v>
      </c>
      <c r="B8" s="1553">
        <v>387</v>
      </c>
      <c r="C8" s="1554">
        <v>514</v>
      </c>
      <c r="D8" s="1555">
        <v>305</v>
      </c>
      <c r="E8" s="1556">
        <v>470</v>
      </c>
      <c r="F8" s="1556">
        <v>498</v>
      </c>
      <c r="G8" s="1502">
        <v>744</v>
      </c>
      <c r="H8" s="1557">
        <v>505</v>
      </c>
      <c r="I8" s="1556">
        <v>392</v>
      </c>
      <c r="J8" s="1556">
        <v>535</v>
      </c>
      <c r="K8" s="1558">
        <v>901</v>
      </c>
      <c r="L8" s="1559">
        <v>1242</v>
      </c>
      <c r="M8" s="1556">
        <v>2017</v>
      </c>
      <c r="N8" s="1556">
        <v>2124</v>
      </c>
    </row>
    <row r="9" spans="1:14" ht="15" customHeight="1" x14ac:dyDescent="0.25">
      <c r="A9" s="1560" t="s">
        <v>496</v>
      </c>
      <c r="B9" s="1553">
        <v>131</v>
      </c>
      <c r="C9" s="1554">
        <v>135</v>
      </c>
      <c r="D9" s="1555">
        <v>173</v>
      </c>
      <c r="E9" s="1556">
        <v>141</v>
      </c>
      <c r="F9" s="1556">
        <v>149</v>
      </c>
      <c r="G9" s="1502">
        <v>40</v>
      </c>
      <c r="H9" s="1557">
        <v>80</v>
      </c>
      <c r="I9" s="1556">
        <v>23</v>
      </c>
      <c r="J9" s="1556">
        <v>22</v>
      </c>
      <c r="K9" s="1558">
        <v>266</v>
      </c>
      <c r="L9" s="1559">
        <v>189</v>
      </c>
      <c r="M9" s="1556">
        <v>503</v>
      </c>
      <c r="N9" s="1556">
        <v>158</v>
      </c>
    </row>
    <row r="10" spans="1:14" ht="15" customHeight="1" x14ac:dyDescent="0.25">
      <c r="A10" s="1552" t="s">
        <v>497</v>
      </c>
      <c r="B10" s="1553">
        <v>518</v>
      </c>
      <c r="C10" s="1554">
        <v>649</v>
      </c>
      <c r="D10" s="1555">
        <v>478</v>
      </c>
      <c r="E10" s="1556">
        <v>611</v>
      </c>
      <c r="F10" s="1556">
        <v>647</v>
      </c>
      <c r="G10" s="1502">
        <v>784</v>
      </c>
      <c r="H10" s="1557">
        <v>585</v>
      </c>
      <c r="I10" s="1556">
        <v>415</v>
      </c>
      <c r="J10" s="1556">
        <v>557</v>
      </c>
      <c r="K10" s="1558">
        <v>1167</v>
      </c>
      <c r="L10" s="1559">
        <v>1431</v>
      </c>
      <c r="M10" s="1556">
        <v>2520</v>
      </c>
      <c r="N10" s="1556">
        <v>2282</v>
      </c>
    </row>
    <row r="11" spans="1:14" ht="15" customHeight="1" x14ac:dyDescent="0.25">
      <c r="A11" s="1561" t="s">
        <v>498</v>
      </c>
      <c r="B11" s="1553">
        <v>456</v>
      </c>
      <c r="C11" s="1554">
        <v>574</v>
      </c>
      <c r="D11" s="1555">
        <v>409</v>
      </c>
      <c r="E11" s="1556">
        <v>574</v>
      </c>
      <c r="F11" s="1556">
        <v>555</v>
      </c>
      <c r="G11" s="1502">
        <v>722</v>
      </c>
      <c r="H11" s="1557">
        <v>547</v>
      </c>
      <c r="I11" s="1556">
        <v>362</v>
      </c>
      <c r="J11" s="1556">
        <v>526</v>
      </c>
      <c r="K11" s="1558">
        <v>1030</v>
      </c>
      <c r="L11" s="1559">
        <v>1277</v>
      </c>
      <c r="M11" s="1556">
        <v>2260</v>
      </c>
      <c r="N11" s="1556">
        <v>2170</v>
      </c>
    </row>
    <row r="12" spans="1:14" ht="15" customHeight="1" x14ac:dyDescent="0.25">
      <c r="A12" s="1561"/>
      <c r="B12" s="1562"/>
      <c r="C12" s="1554"/>
      <c r="D12" s="1563"/>
      <c r="E12" s="1564"/>
      <c r="F12" s="1564"/>
      <c r="G12" s="1565"/>
      <c r="H12" s="1566"/>
      <c r="I12" s="1564"/>
      <c r="J12" s="1564"/>
      <c r="K12" s="1567"/>
      <c r="L12" s="1568"/>
      <c r="M12" s="1564"/>
      <c r="N12" s="1564"/>
    </row>
    <row r="13" spans="1:14" ht="15" customHeight="1" x14ac:dyDescent="0.25">
      <c r="A13" s="1561" t="s">
        <v>499</v>
      </c>
      <c r="B13" s="1562"/>
      <c r="C13" s="1554"/>
      <c r="D13" s="1563"/>
      <c r="E13" s="1564"/>
      <c r="F13" s="1564"/>
      <c r="G13" s="1565"/>
      <c r="H13" s="1566"/>
      <c r="I13" s="1564"/>
      <c r="J13" s="1564"/>
      <c r="K13" s="1567"/>
      <c r="L13" s="1568"/>
      <c r="M13" s="1564"/>
      <c r="N13" s="1564"/>
    </row>
    <row r="14" spans="1:14" ht="15" customHeight="1" x14ac:dyDescent="0.25">
      <c r="A14" s="1560" t="s">
        <v>428</v>
      </c>
      <c r="B14" s="1553">
        <v>179</v>
      </c>
      <c r="C14" s="1554">
        <v>190</v>
      </c>
      <c r="D14" s="1555">
        <v>144</v>
      </c>
      <c r="E14" s="1556">
        <v>191</v>
      </c>
      <c r="F14" s="1556">
        <v>160</v>
      </c>
      <c r="G14" s="1502">
        <v>272</v>
      </c>
      <c r="H14" s="1557">
        <v>133</v>
      </c>
      <c r="I14" s="1556">
        <v>118</v>
      </c>
      <c r="J14" s="1556">
        <v>112</v>
      </c>
      <c r="K14" s="1558">
        <v>369</v>
      </c>
      <c r="L14" s="1559">
        <v>432</v>
      </c>
      <c r="M14" s="1556">
        <v>767</v>
      </c>
      <c r="N14" s="1556">
        <v>606</v>
      </c>
    </row>
    <row r="15" spans="1:14" ht="15" customHeight="1" x14ac:dyDescent="0.25">
      <c r="A15" s="1560" t="s">
        <v>429</v>
      </c>
      <c r="B15" s="1553">
        <v>198</v>
      </c>
      <c r="C15" s="1554">
        <v>222</v>
      </c>
      <c r="D15" s="1555">
        <v>231</v>
      </c>
      <c r="E15" s="1556">
        <v>248</v>
      </c>
      <c r="F15" s="1556">
        <v>178</v>
      </c>
      <c r="G15" s="1502">
        <v>205</v>
      </c>
      <c r="H15" s="1557">
        <v>150</v>
      </c>
      <c r="I15" s="1556">
        <v>179</v>
      </c>
      <c r="J15" s="1556">
        <v>209</v>
      </c>
      <c r="K15" s="1558">
        <v>420</v>
      </c>
      <c r="L15" s="1559">
        <v>383</v>
      </c>
      <c r="M15" s="1556">
        <v>862</v>
      </c>
      <c r="N15" s="1556">
        <v>829</v>
      </c>
    </row>
    <row r="16" spans="1:14" ht="15" customHeight="1" x14ac:dyDescent="0.25">
      <c r="A16" s="1560" t="s">
        <v>500</v>
      </c>
      <c r="B16" s="1553">
        <v>79</v>
      </c>
      <c r="C16" s="1554">
        <v>162</v>
      </c>
      <c r="D16" s="1555">
        <v>34</v>
      </c>
      <c r="E16" s="1556">
        <v>135</v>
      </c>
      <c r="F16" s="1556">
        <v>217</v>
      </c>
      <c r="G16" s="1502">
        <v>245</v>
      </c>
      <c r="H16" s="1557">
        <v>264</v>
      </c>
      <c r="I16" s="1556">
        <v>65</v>
      </c>
      <c r="J16" s="1556">
        <v>205</v>
      </c>
      <c r="K16" s="1558">
        <v>241</v>
      </c>
      <c r="L16" s="1559">
        <v>462</v>
      </c>
      <c r="M16" s="1556">
        <v>631</v>
      </c>
      <c r="N16" s="1556">
        <v>735</v>
      </c>
    </row>
    <row r="17" spans="1:14" ht="15" customHeight="1" x14ac:dyDescent="0.25">
      <c r="A17" s="1561" t="s">
        <v>499</v>
      </c>
      <c r="B17" s="1553">
        <v>456</v>
      </c>
      <c r="C17" s="1554">
        <v>574</v>
      </c>
      <c r="D17" s="1555">
        <v>409</v>
      </c>
      <c r="E17" s="1556">
        <v>574</v>
      </c>
      <c r="F17" s="1556">
        <v>555</v>
      </c>
      <c r="G17" s="1502">
        <v>722</v>
      </c>
      <c r="H17" s="1557">
        <v>547</v>
      </c>
      <c r="I17" s="1556">
        <v>362</v>
      </c>
      <c r="J17" s="1556">
        <v>526</v>
      </c>
      <c r="K17" s="1558">
        <v>1030</v>
      </c>
      <c r="L17" s="1559">
        <v>1277</v>
      </c>
      <c r="M17" s="1556">
        <v>2260</v>
      </c>
      <c r="N17" s="1556">
        <v>2170</v>
      </c>
    </row>
    <row r="18" spans="1:14" ht="15" customHeight="1" x14ac:dyDescent="0.25">
      <c r="A18" s="1552" t="s">
        <v>501</v>
      </c>
      <c r="B18" s="1553">
        <v>4</v>
      </c>
      <c r="C18" s="1554">
        <v>41</v>
      </c>
      <c r="D18" s="1555">
        <v>108</v>
      </c>
      <c r="E18" s="1556">
        <v>110</v>
      </c>
      <c r="F18" s="1556">
        <v>109</v>
      </c>
      <c r="G18" s="1502">
        <v>110</v>
      </c>
      <c r="H18" s="1557">
        <v>87</v>
      </c>
      <c r="I18" s="1556">
        <v>81</v>
      </c>
      <c r="J18" s="1556">
        <v>82</v>
      </c>
      <c r="K18" s="1569">
        <v>45</v>
      </c>
      <c r="L18" s="1559">
        <v>219</v>
      </c>
      <c r="M18" s="1556">
        <v>437</v>
      </c>
      <c r="N18" s="1556">
        <v>333</v>
      </c>
    </row>
    <row r="19" spans="1:14" ht="15" customHeight="1" x14ac:dyDescent="0.25">
      <c r="A19" s="1561" t="s">
        <v>502</v>
      </c>
      <c r="B19" s="1553">
        <v>452</v>
      </c>
      <c r="C19" s="1554">
        <v>533</v>
      </c>
      <c r="D19" s="1555">
        <v>301</v>
      </c>
      <c r="E19" s="1556">
        <v>464</v>
      </c>
      <c r="F19" s="1556">
        <v>446</v>
      </c>
      <c r="G19" s="1502">
        <v>612</v>
      </c>
      <c r="H19" s="1557">
        <v>460</v>
      </c>
      <c r="I19" s="1556">
        <v>281</v>
      </c>
      <c r="J19" s="1556">
        <v>444</v>
      </c>
      <c r="K19" s="1569">
        <v>985</v>
      </c>
      <c r="L19" s="1559">
        <v>1058</v>
      </c>
      <c r="M19" s="1556">
        <v>1823</v>
      </c>
      <c r="N19" s="1556">
        <v>1837</v>
      </c>
    </row>
    <row r="20" spans="1:14" ht="15" customHeight="1" x14ac:dyDescent="0.25">
      <c r="A20" s="1570"/>
      <c r="B20" s="1571"/>
      <c r="C20" s="1572"/>
      <c r="D20" s="1573"/>
      <c r="E20" s="1574"/>
      <c r="F20" s="1575"/>
      <c r="G20" s="1576"/>
      <c r="H20" s="1577"/>
      <c r="I20" s="1575"/>
      <c r="J20" s="1575"/>
      <c r="K20" s="1578"/>
      <c r="L20" s="1579"/>
      <c r="M20" s="1575"/>
      <c r="N20" s="1575"/>
    </row>
    <row r="21" spans="1:14" ht="15" customHeight="1" x14ac:dyDescent="0.25">
      <c r="A21" s="1580" t="s">
        <v>503</v>
      </c>
      <c r="B21" s="1581"/>
      <c r="C21" s="1582"/>
      <c r="D21" s="1583"/>
      <c r="E21" s="1584"/>
      <c r="F21" s="1584"/>
      <c r="G21" s="1585"/>
      <c r="H21" s="1586"/>
      <c r="I21" s="1584"/>
      <c r="J21" s="1584"/>
      <c r="K21" s="1587"/>
      <c r="L21" s="1588"/>
      <c r="M21" s="1589"/>
      <c r="N21" s="1589"/>
    </row>
    <row r="22" spans="1:14" ht="15" customHeight="1" x14ac:dyDescent="0.25">
      <c r="A22" s="1590" t="s">
        <v>504</v>
      </c>
      <c r="B22" s="1591">
        <v>221.6</v>
      </c>
      <c r="C22" s="1592">
        <v>214.4</v>
      </c>
      <c r="D22" s="1593">
        <v>198.3</v>
      </c>
      <c r="E22" s="1594">
        <v>208.2</v>
      </c>
      <c r="F22" s="1594">
        <v>203.6</v>
      </c>
      <c r="G22" s="1595">
        <v>202.7</v>
      </c>
      <c r="H22" s="1593">
        <v>192.4</v>
      </c>
      <c r="I22" s="1594">
        <v>195.6</v>
      </c>
      <c r="J22" s="1594">
        <v>200.8</v>
      </c>
      <c r="K22" s="1596"/>
      <c r="L22" s="1597"/>
      <c r="M22" s="1598"/>
      <c r="N22" s="1598"/>
    </row>
    <row r="23" spans="1:14" ht="15" customHeight="1" x14ac:dyDescent="0.25">
      <c r="A23" s="1560" t="s">
        <v>505</v>
      </c>
      <c r="B23" s="1599">
        <v>194.5</v>
      </c>
      <c r="C23" s="1600">
        <v>191.7</v>
      </c>
      <c r="D23" s="1601">
        <v>180.5</v>
      </c>
      <c r="E23" s="1602">
        <v>179.5</v>
      </c>
      <c r="F23" s="1602">
        <v>180</v>
      </c>
      <c r="G23" s="1603">
        <v>169.6</v>
      </c>
      <c r="H23" s="1604">
        <v>162.69999999999999</v>
      </c>
      <c r="I23" s="1602">
        <v>147.5</v>
      </c>
      <c r="J23" s="1602">
        <v>147.19999999999999</v>
      </c>
      <c r="K23" s="1605"/>
      <c r="L23" s="1606"/>
      <c r="M23" s="1607"/>
      <c r="N23" s="1607"/>
    </row>
    <row r="24" spans="1:14" ht="15" customHeight="1" x14ac:dyDescent="0.25">
      <c r="A24" s="1552" t="s">
        <v>506</v>
      </c>
      <c r="B24" s="1599">
        <v>416.1</v>
      </c>
      <c r="C24" s="1600">
        <v>406.1</v>
      </c>
      <c r="D24" s="1601">
        <v>378.8</v>
      </c>
      <c r="E24" s="1602">
        <v>387.7</v>
      </c>
      <c r="F24" s="1602">
        <v>383.6</v>
      </c>
      <c r="G24" s="1603">
        <v>372.3</v>
      </c>
      <c r="H24" s="1604">
        <v>355.1</v>
      </c>
      <c r="I24" s="1602">
        <v>343.1</v>
      </c>
      <c r="J24" s="1602">
        <v>348</v>
      </c>
      <c r="K24" s="1605"/>
      <c r="L24" s="1608"/>
      <c r="M24" s="1609"/>
      <c r="N24" s="1609"/>
    </row>
    <row r="25" spans="1:14" ht="15" customHeight="1" x14ac:dyDescent="0.25">
      <c r="A25" s="1552" t="s">
        <v>507</v>
      </c>
      <c r="B25" s="1599">
        <v>221.4</v>
      </c>
      <c r="C25" s="1600">
        <v>214.5</v>
      </c>
      <c r="D25" s="1601">
        <v>201.5</v>
      </c>
      <c r="E25" s="1602">
        <v>211.4</v>
      </c>
      <c r="F25" s="1602">
        <v>210.1</v>
      </c>
      <c r="G25" s="1603">
        <v>205.6</v>
      </c>
      <c r="H25" s="1604">
        <v>198.8</v>
      </c>
      <c r="I25" s="1602">
        <v>206.6</v>
      </c>
      <c r="J25" s="1602">
        <v>212.6</v>
      </c>
      <c r="K25" s="1605"/>
      <c r="L25" s="1606"/>
      <c r="M25" s="1607"/>
      <c r="N25" s="1607"/>
    </row>
    <row r="26" spans="1:14" ht="15" customHeight="1" x14ac:dyDescent="0.25">
      <c r="A26" s="1552" t="s">
        <v>508</v>
      </c>
      <c r="B26" s="1599">
        <v>101.39999999999999</v>
      </c>
      <c r="C26" s="1600">
        <v>95.3</v>
      </c>
      <c r="D26" s="1601">
        <v>93.3</v>
      </c>
      <c r="E26" s="1602">
        <v>91.7</v>
      </c>
      <c r="F26" s="1602">
        <v>90.5</v>
      </c>
      <c r="G26" s="1603">
        <v>86.8</v>
      </c>
      <c r="H26" s="1604">
        <v>87.7</v>
      </c>
      <c r="I26" s="1602">
        <v>80.400000000000006</v>
      </c>
      <c r="J26" s="1602">
        <v>79.599999999999994</v>
      </c>
      <c r="K26" s="1605"/>
      <c r="L26" s="1606"/>
      <c r="M26" s="1607"/>
      <c r="N26" s="1607"/>
    </row>
    <row r="27" spans="1:14" ht="15" customHeight="1" x14ac:dyDescent="0.25">
      <c r="A27" s="1561" t="s">
        <v>509</v>
      </c>
      <c r="B27" s="1599">
        <v>738.9</v>
      </c>
      <c r="C27" s="1600">
        <v>715.9</v>
      </c>
      <c r="D27" s="1601">
        <v>673.6</v>
      </c>
      <c r="E27" s="1602">
        <v>690.8</v>
      </c>
      <c r="F27" s="1602">
        <v>684.2</v>
      </c>
      <c r="G27" s="1603">
        <v>664.7</v>
      </c>
      <c r="H27" s="1604">
        <v>641.6</v>
      </c>
      <c r="I27" s="1602">
        <v>630.1</v>
      </c>
      <c r="J27" s="1602">
        <v>640.20000000000005</v>
      </c>
      <c r="K27" s="1605"/>
      <c r="L27" s="1606"/>
      <c r="M27" s="1607"/>
      <c r="N27" s="1607"/>
    </row>
    <row r="28" spans="1:14" ht="15" customHeight="1" x14ac:dyDescent="0.25">
      <c r="A28" s="1570"/>
      <c r="B28" s="1610"/>
      <c r="C28" s="1611"/>
      <c r="D28" s="1612"/>
      <c r="E28" s="1613"/>
      <c r="F28" s="1613"/>
      <c r="G28" s="1614"/>
      <c r="H28" s="1612"/>
      <c r="I28" s="1613"/>
      <c r="J28" s="1613"/>
      <c r="K28" s="1578"/>
      <c r="L28" s="1579"/>
      <c r="M28" s="1575"/>
      <c r="N28" s="1575"/>
    </row>
    <row r="29" spans="1:14" ht="15" customHeight="1" x14ac:dyDescent="0.25">
      <c r="A29" s="1580" t="s">
        <v>510</v>
      </c>
      <c r="B29" s="1581"/>
      <c r="C29" s="1615"/>
      <c r="D29" s="1583"/>
      <c r="E29" s="1584"/>
      <c r="F29" s="1584"/>
      <c r="G29" s="1585"/>
      <c r="H29" s="1586"/>
      <c r="I29" s="1584"/>
      <c r="J29" s="1584"/>
      <c r="K29" s="1587"/>
      <c r="L29" s="1588"/>
      <c r="M29" s="1589"/>
      <c r="N29" s="1589"/>
    </row>
    <row r="30" spans="1:14" ht="15" customHeight="1" x14ac:dyDescent="0.25">
      <c r="A30" s="1616" t="s">
        <v>506</v>
      </c>
      <c r="B30" s="1617">
        <v>89.4</v>
      </c>
      <c r="C30" s="1592">
        <v>86.8</v>
      </c>
      <c r="D30" s="1593">
        <v>79.8</v>
      </c>
      <c r="E30" s="1594">
        <v>82.5</v>
      </c>
      <c r="F30" s="1594">
        <v>81.900000000000006</v>
      </c>
      <c r="G30" s="1595">
        <v>80.2</v>
      </c>
      <c r="H30" s="1593">
        <v>76.7</v>
      </c>
      <c r="I30" s="1594">
        <v>77</v>
      </c>
      <c r="J30" s="1594">
        <v>77.3</v>
      </c>
      <c r="K30" s="1596"/>
      <c r="L30" s="1597"/>
      <c r="M30" s="1598"/>
      <c r="N30" s="1598"/>
    </row>
    <row r="31" spans="1:14" ht="15" customHeight="1" x14ac:dyDescent="0.25">
      <c r="A31" s="1552" t="s">
        <v>507</v>
      </c>
      <c r="B31" s="1618">
        <v>204.2</v>
      </c>
      <c r="C31" s="1600">
        <v>198.3</v>
      </c>
      <c r="D31" s="1601">
        <v>186.2</v>
      </c>
      <c r="E31" s="1602">
        <v>195.5</v>
      </c>
      <c r="F31" s="1602">
        <v>194.2</v>
      </c>
      <c r="G31" s="1603">
        <v>190.1</v>
      </c>
      <c r="H31" s="1604">
        <v>184.1</v>
      </c>
      <c r="I31" s="1602">
        <v>191</v>
      </c>
      <c r="J31" s="1602">
        <v>195</v>
      </c>
      <c r="K31" s="1605"/>
      <c r="L31" s="1606"/>
      <c r="M31" s="1607"/>
      <c r="N31" s="1607"/>
    </row>
    <row r="32" spans="1:14" ht="15" customHeight="1" x14ac:dyDescent="0.25">
      <c r="A32" s="1552" t="s">
        <v>508</v>
      </c>
      <c r="B32" s="1618">
        <v>55</v>
      </c>
      <c r="C32" s="1600">
        <v>54.5</v>
      </c>
      <c r="D32" s="1601">
        <v>50.6</v>
      </c>
      <c r="E32" s="1602">
        <v>53.3</v>
      </c>
      <c r="F32" s="1602">
        <v>53.4</v>
      </c>
      <c r="G32" s="1603">
        <v>52.1</v>
      </c>
      <c r="H32" s="1604">
        <v>50.3</v>
      </c>
      <c r="I32" s="1602">
        <v>51.6</v>
      </c>
      <c r="J32" s="1602">
        <v>53.9</v>
      </c>
      <c r="K32" s="1605"/>
      <c r="L32" s="1606"/>
      <c r="M32" s="1607"/>
      <c r="N32" s="1607"/>
    </row>
    <row r="33" spans="1:14" ht="15" customHeight="1" x14ac:dyDescent="0.25">
      <c r="A33" s="1619" t="s">
        <v>509</v>
      </c>
      <c r="B33" s="1620">
        <v>348.6</v>
      </c>
      <c r="C33" s="1621">
        <v>339.6</v>
      </c>
      <c r="D33" s="1622">
        <v>316.60000000000002</v>
      </c>
      <c r="E33" s="1623">
        <v>331.3</v>
      </c>
      <c r="F33" s="1623">
        <v>329.5</v>
      </c>
      <c r="G33" s="1624">
        <v>322.39999999999998</v>
      </c>
      <c r="H33" s="1625">
        <v>311.10000000000002</v>
      </c>
      <c r="I33" s="1623">
        <v>319.60000000000002</v>
      </c>
      <c r="J33" s="1623">
        <v>326.2</v>
      </c>
      <c r="K33" s="1626"/>
      <c r="L33" s="1627"/>
      <c r="M33" s="1628"/>
      <c r="N33" s="1628"/>
    </row>
    <row r="34" spans="1:14" ht="12" customHeight="1" x14ac:dyDescent="0.25">
      <c r="A34" s="1629"/>
      <c r="B34" s="1630"/>
      <c r="C34" s="1630"/>
      <c r="D34" s="1630"/>
      <c r="E34" s="1630"/>
      <c r="F34" s="1630"/>
      <c r="G34" s="1630"/>
      <c r="H34" s="1630"/>
      <c r="I34" s="1630"/>
      <c r="J34" s="1630"/>
      <c r="K34" s="1630"/>
      <c r="L34" s="1630"/>
      <c r="M34" s="1630"/>
      <c r="N34" s="1630"/>
    </row>
    <row r="35" spans="1:14" ht="18.649999999999999" customHeight="1" x14ac:dyDescent="0.25">
      <c r="A35" s="3275" t="s">
        <v>511</v>
      </c>
      <c r="B35" s="3276" t="s">
        <v>15</v>
      </c>
      <c r="C35" s="3276" t="s">
        <v>15</v>
      </c>
      <c r="D35" s="3276" t="s">
        <v>15</v>
      </c>
      <c r="E35" s="3276" t="s">
        <v>15</v>
      </c>
      <c r="F35" s="3276" t="s">
        <v>15</v>
      </c>
      <c r="G35" s="3276" t="s">
        <v>15</v>
      </c>
      <c r="H35" s="3276" t="s">
        <v>15</v>
      </c>
      <c r="I35" s="3276" t="s">
        <v>15</v>
      </c>
      <c r="J35" s="3276" t="s">
        <v>15</v>
      </c>
      <c r="K35" s="3276" t="s">
        <v>15</v>
      </c>
      <c r="L35" s="3276" t="s">
        <v>15</v>
      </c>
      <c r="M35" s="3276" t="s">
        <v>15</v>
      </c>
      <c r="N35" s="3276" t="s">
        <v>15</v>
      </c>
    </row>
    <row r="36" spans="1:14" ht="10.4" customHeight="1" x14ac:dyDescent="0.25">
      <c r="A36" s="3155" t="s">
        <v>512</v>
      </c>
      <c r="B36" s="3155" t="s">
        <v>15</v>
      </c>
      <c r="C36" s="3155" t="s">
        <v>15</v>
      </c>
      <c r="D36" s="3155" t="s">
        <v>15</v>
      </c>
      <c r="E36" s="3155" t="s">
        <v>15</v>
      </c>
      <c r="F36" s="3155" t="s">
        <v>15</v>
      </c>
      <c r="G36" s="3155" t="s">
        <v>15</v>
      </c>
      <c r="H36" s="3155" t="s">
        <v>15</v>
      </c>
      <c r="I36" s="3155" t="s">
        <v>15</v>
      </c>
      <c r="J36" s="3155" t="s">
        <v>15</v>
      </c>
      <c r="K36" s="3155" t="s">
        <v>15</v>
      </c>
      <c r="L36" s="3155" t="s">
        <v>15</v>
      </c>
      <c r="M36" s="3155" t="s">
        <v>15</v>
      </c>
      <c r="N36" s="3155" t="s">
        <v>15</v>
      </c>
    </row>
    <row r="37" spans="1:14" ht="10.4" customHeight="1" x14ac:dyDescent="0.25">
      <c r="A37" s="3155" t="s">
        <v>513</v>
      </c>
      <c r="B37" s="3155" t="s">
        <v>15</v>
      </c>
      <c r="C37" s="3155" t="s">
        <v>15</v>
      </c>
      <c r="D37" s="3155" t="s">
        <v>15</v>
      </c>
      <c r="E37" s="3155" t="s">
        <v>15</v>
      </c>
      <c r="F37" s="3155" t="s">
        <v>15</v>
      </c>
      <c r="G37" s="3155" t="s">
        <v>15</v>
      </c>
      <c r="H37" s="3155" t="s">
        <v>15</v>
      </c>
      <c r="I37" s="3155" t="s">
        <v>15</v>
      </c>
      <c r="J37" s="3155" t="s">
        <v>15</v>
      </c>
      <c r="K37" s="3155" t="s">
        <v>15</v>
      </c>
      <c r="L37" s="3155" t="s">
        <v>15</v>
      </c>
      <c r="M37" s="3155" t="s">
        <v>15</v>
      </c>
      <c r="N37" s="3155" t="s">
        <v>15</v>
      </c>
    </row>
    <row r="38" spans="1:14" ht="10.4" customHeight="1" x14ac:dyDescent="0.25">
      <c r="A38" s="3155" t="s">
        <v>514</v>
      </c>
      <c r="B38" s="3155" t="s">
        <v>15</v>
      </c>
      <c r="C38" s="3155" t="s">
        <v>15</v>
      </c>
      <c r="D38" s="3155" t="s">
        <v>15</v>
      </c>
      <c r="E38" s="3155" t="s">
        <v>15</v>
      </c>
      <c r="F38" s="3155" t="s">
        <v>15</v>
      </c>
      <c r="G38" s="3155" t="s">
        <v>15</v>
      </c>
      <c r="H38" s="3155" t="s">
        <v>15</v>
      </c>
      <c r="I38" s="3155" t="s">
        <v>15</v>
      </c>
      <c r="J38" s="3155" t="s">
        <v>15</v>
      </c>
      <c r="K38" s="3155" t="s">
        <v>15</v>
      </c>
      <c r="L38" s="3155" t="s">
        <v>15</v>
      </c>
      <c r="M38" s="3155" t="s">
        <v>15</v>
      </c>
      <c r="N38" s="3155" t="s">
        <v>15</v>
      </c>
    </row>
    <row r="39" spans="1:14" ht="10.4" customHeight="1" x14ac:dyDescent="0.25">
      <c r="A39" s="3155" t="s">
        <v>515</v>
      </c>
      <c r="B39" s="3155" t="s">
        <v>15</v>
      </c>
      <c r="C39" s="3155" t="s">
        <v>15</v>
      </c>
      <c r="D39" s="3155" t="s">
        <v>15</v>
      </c>
      <c r="E39" s="3155" t="s">
        <v>15</v>
      </c>
      <c r="F39" s="3155" t="s">
        <v>15</v>
      </c>
      <c r="G39" s="3155" t="s">
        <v>15</v>
      </c>
      <c r="H39" s="3155" t="s">
        <v>15</v>
      </c>
      <c r="I39" s="3155" t="s">
        <v>15</v>
      </c>
      <c r="J39" s="3155" t="s">
        <v>15</v>
      </c>
      <c r="K39" s="3155" t="s">
        <v>15</v>
      </c>
      <c r="L39" s="3155" t="s">
        <v>15</v>
      </c>
      <c r="M39" s="3155" t="s">
        <v>15</v>
      </c>
      <c r="N39" s="3155" t="s">
        <v>15</v>
      </c>
    </row>
    <row r="40" spans="1:14" ht="10.4" customHeight="1" x14ac:dyDescent="0.25">
      <c r="A40" s="3155"/>
      <c r="B40" s="3155" t="s">
        <v>15</v>
      </c>
      <c r="C40" s="3155" t="s">
        <v>15</v>
      </c>
      <c r="D40" s="3155" t="s">
        <v>15</v>
      </c>
      <c r="E40" s="3155" t="s">
        <v>15</v>
      </c>
      <c r="F40" s="3155" t="s">
        <v>15</v>
      </c>
      <c r="G40" s="3155" t="s">
        <v>15</v>
      </c>
      <c r="H40" s="3155" t="s">
        <v>15</v>
      </c>
      <c r="I40" s="3155" t="s">
        <v>15</v>
      </c>
      <c r="J40" s="3155" t="s">
        <v>15</v>
      </c>
      <c r="K40" s="3155" t="s">
        <v>15</v>
      </c>
      <c r="L40" s="3155" t="s">
        <v>15</v>
      </c>
      <c r="M40" s="3155" t="s">
        <v>15</v>
      </c>
      <c r="N40" s="3155" t="s">
        <v>15</v>
      </c>
    </row>
  </sheetData>
  <mergeCells count="12">
    <mergeCell ref="A40:N40"/>
    <mergeCell ref="A2:N2"/>
    <mergeCell ref="B3:C3"/>
    <mergeCell ref="D3:G3"/>
    <mergeCell ref="H3:J3"/>
    <mergeCell ref="K3:L3"/>
    <mergeCell ref="M3:N3"/>
    <mergeCell ref="A35:N35"/>
    <mergeCell ref="A36:N36"/>
    <mergeCell ref="A37:N37"/>
    <mergeCell ref="A38:N38"/>
    <mergeCell ref="A39:N39"/>
  </mergeCells>
  <hyperlinks>
    <hyperlink ref="A1" location="ToC!A2" display="Back to Table of Contents" xr:uid="{2D02A03A-0462-4FD3-AA6B-A8858C423156}"/>
  </hyperlinks>
  <pageMargins left="0.5" right="0.5" top="0.5" bottom="0.5" header="0.25" footer="0.25"/>
  <pageSetup scale="78" orientation="landscape" r:id="rId1"/>
  <headerFooter>
    <oddFooter>&amp;L&amp;G&amp;C&amp;"Scotia,Regular"&amp;9Supplementary Financial Information (SFI)&amp;R11&amp;"Scotia,Regular"&amp;7</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90CEAE-7BB1-452F-B9CE-60AC2E8DD366}">
  <sheetPr>
    <pageSetUpPr fitToPage="1"/>
  </sheetPr>
  <dimension ref="A1:N56"/>
  <sheetViews>
    <sheetView showGridLines="0" zoomScaleNormal="100" workbookViewId="0"/>
  </sheetViews>
  <sheetFormatPr defaultRowHeight="12.5" x14ac:dyDescent="0.25"/>
  <cols>
    <col min="1" max="1" width="85.7265625" style="22" customWidth="1"/>
    <col min="2" max="13" width="8.7265625" style="22" customWidth="1"/>
    <col min="14" max="14" width="8.54296875" style="22" customWidth="1"/>
    <col min="15" max="16384" width="8.7265625" style="22"/>
  </cols>
  <sheetData>
    <row r="1" spans="1:14" ht="20" customHeight="1" x14ac:dyDescent="0.25">
      <c r="A1" s="21" t="s">
        <v>13</v>
      </c>
    </row>
    <row r="2" spans="1:14" ht="25.5" customHeight="1" x14ac:dyDescent="0.25">
      <c r="A2" s="3260" t="s">
        <v>516</v>
      </c>
      <c r="B2" s="3260" t="s">
        <v>15</v>
      </c>
      <c r="C2" s="3260" t="s">
        <v>15</v>
      </c>
      <c r="D2" s="3260" t="s">
        <v>15</v>
      </c>
      <c r="E2" s="3260" t="s">
        <v>15</v>
      </c>
      <c r="F2" s="3260" t="s">
        <v>15</v>
      </c>
      <c r="G2" s="3260" t="s">
        <v>15</v>
      </c>
      <c r="H2" s="3260" t="s">
        <v>15</v>
      </c>
      <c r="I2" s="3260" t="s">
        <v>15</v>
      </c>
      <c r="J2" s="3260" t="s">
        <v>15</v>
      </c>
      <c r="K2" s="3260" t="s">
        <v>15</v>
      </c>
      <c r="L2" s="3260" t="s">
        <v>15</v>
      </c>
      <c r="M2" s="3260" t="s">
        <v>15</v>
      </c>
      <c r="N2" s="3260" t="s">
        <v>15</v>
      </c>
    </row>
    <row r="3" spans="1:14" ht="14.15" customHeight="1" x14ac:dyDescent="0.25">
      <c r="A3" s="1479"/>
      <c r="B3" s="3261" t="s">
        <v>174</v>
      </c>
      <c r="C3" s="3278" t="s">
        <v>15</v>
      </c>
      <c r="D3" s="3279" t="s">
        <v>345</v>
      </c>
      <c r="E3" s="3264" t="s">
        <v>15</v>
      </c>
      <c r="F3" s="3264" t="s">
        <v>15</v>
      </c>
      <c r="G3" s="3280" t="s">
        <v>15</v>
      </c>
      <c r="H3" s="3279" t="s">
        <v>346</v>
      </c>
      <c r="I3" s="3264" t="s">
        <v>15</v>
      </c>
      <c r="J3" s="3264" t="s">
        <v>15</v>
      </c>
      <c r="K3" s="3281" t="s">
        <v>175</v>
      </c>
      <c r="L3" s="3280" t="s">
        <v>15</v>
      </c>
      <c r="M3" s="3264" t="s">
        <v>176</v>
      </c>
      <c r="N3" s="3264" t="s">
        <v>15</v>
      </c>
    </row>
    <row r="4" spans="1:14" ht="14.15" customHeight="1" x14ac:dyDescent="0.25">
      <c r="A4" s="1480" t="s">
        <v>271</v>
      </c>
      <c r="B4" s="1631" t="s">
        <v>178</v>
      </c>
      <c r="C4" s="1532" t="s">
        <v>179</v>
      </c>
      <c r="D4" s="1632" t="s">
        <v>180</v>
      </c>
      <c r="E4" s="1633" t="s">
        <v>181</v>
      </c>
      <c r="F4" s="1633" t="s">
        <v>182</v>
      </c>
      <c r="G4" s="1532" t="s">
        <v>179</v>
      </c>
      <c r="H4" s="1634" t="s">
        <v>180</v>
      </c>
      <c r="I4" s="1633" t="s">
        <v>181</v>
      </c>
      <c r="J4" s="1633" t="s">
        <v>182</v>
      </c>
      <c r="K4" s="1635">
        <v>2024</v>
      </c>
      <c r="L4" s="1636">
        <v>2023</v>
      </c>
      <c r="M4" s="1484">
        <v>2023</v>
      </c>
      <c r="N4" s="1484">
        <v>2022</v>
      </c>
    </row>
    <row r="5" spans="1:14" ht="14.15" customHeight="1" x14ac:dyDescent="0.25">
      <c r="A5" s="1637" t="s">
        <v>517</v>
      </c>
      <c r="B5" s="1638"/>
      <c r="C5" s="1639"/>
      <c r="D5" s="1640"/>
      <c r="E5" s="1641"/>
      <c r="F5" s="1641"/>
      <c r="G5" s="1639"/>
      <c r="H5" s="1642"/>
      <c r="I5" s="1641"/>
      <c r="J5" s="1641"/>
      <c r="K5" s="1642"/>
      <c r="L5" s="1643"/>
      <c r="M5" s="1641"/>
      <c r="N5" s="1641"/>
    </row>
    <row r="6" spans="1:14" ht="14.15" customHeight="1" x14ac:dyDescent="0.25">
      <c r="A6" s="1516" t="s">
        <v>518</v>
      </c>
      <c r="B6" s="1644">
        <v>1378</v>
      </c>
      <c r="C6" s="1499">
        <v>1371</v>
      </c>
      <c r="D6" s="1645">
        <v>1461</v>
      </c>
      <c r="E6" s="1501">
        <v>1400</v>
      </c>
      <c r="F6" s="1501">
        <v>1376</v>
      </c>
      <c r="G6" s="1502">
        <v>1366</v>
      </c>
      <c r="H6" s="1646">
        <v>1290</v>
      </c>
      <c r="I6" s="1501">
        <v>1273</v>
      </c>
      <c r="J6" s="1501">
        <v>1212</v>
      </c>
      <c r="K6" s="1647">
        <v>2749</v>
      </c>
      <c r="L6" s="1648">
        <v>2742</v>
      </c>
      <c r="M6" s="1501">
        <v>5603</v>
      </c>
      <c r="N6" s="1501">
        <v>4989</v>
      </c>
    </row>
    <row r="7" spans="1:14" ht="14.15" customHeight="1" x14ac:dyDescent="0.25">
      <c r="A7" s="1516" t="s">
        <v>519</v>
      </c>
      <c r="B7" s="1644">
        <v>577</v>
      </c>
      <c r="C7" s="1499">
        <v>511</v>
      </c>
      <c r="D7" s="1645">
        <v>534</v>
      </c>
      <c r="E7" s="1501">
        <v>511</v>
      </c>
      <c r="F7" s="1501">
        <v>523</v>
      </c>
      <c r="G7" s="1502">
        <v>515</v>
      </c>
      <c r="H7" s="1646">
        <v>493</v>
      </c>
      <c r="I7" s="1501">
        <v>458</v>
      </c>
      <c r="J7" s="1501">
        <v>483</v>
      </c>
      <c r="K7" s="1647">
        <v>1088</v>
      </c>
      <c r="L7" s="1648">
        <v>1038</v>
      </c>
      <c r="M7" s="1501">
        <v>2083</v>
      </c>
      <c r="N7" s="1501">
        <v>2004</v>
      </c>
    </row>
    <row r="8" spans="1:14" ht="14.15" customHeight="1" x14ac:dyDescent="0.25">
      <c r="A8" s="1516" t="s">
        <v>520</v>
      </c>
      <c r="B8" s="1644">
        <v>65</v>
      </c>
      <c r="C8" s="1499">
        <v>160</v>
      </c>
      <c r="D8" s="1645">
        <v>76</v>
      </c>
      <c r="E8" s="1501">
        <v>66</v>
      </c>
      <c r="F8" s="1501">
        <v>108</v>
      </c>
      <c r="G8" s="1502">
        <v>81</v>
      </c>
      <c r="H8" s="1646">
        <v>54</v>
      </c>
      <c r="I8" s="1501">
        <v>71</v>
      </c>
      <c r="J8" s="1501">
        <v>87</v>
      </c>
      <c r="K8" s="1647">
        <v>225</v>
      </c>
      <c r="L8" s="1648">
        <v>189</v>
      </c>
      <c r="M8" s="1501">
        <v>331</v>
      </c>
      <c r="N8" s="1501">
        <v>335</v>
      </c>
    </row>
    <row r="9" spans="1:14" ht="14.15" customHeight="1" x14ac:dyDescent="0.25">
      <c r="A9" s="1516" t="s">
        <v>521</v>
      </c>
      <c r="B9" s="1644">
        <v>435</v>
      </c>
      <c r="C9" s="1499">
        <v>404</v>
      </c>
      <c r="D9" s="1645">
        <v>380</v>
      </c>
      <c r="E9" s="1501">
        <v>400</v>
      </c>
      <c r="F9" s="1501">
        <v>417</v>
      </c>
      <c r="G9" s="1502">
        <v>376</v>
      </c>
      <c r="H9" s="1646">
        <v>350</v>
      </c>
      <c r="I9" s="1501">
        <v>392</v>
      </c>
      <c r="J9" s="1501">
        <v>393</v>
      </c>
      <c r="K9" s="1647">
        <v>839</v>
      </c>
      <c r="L9" s="1648">
        <v>793</v>
      </c>
      <c r="M9" s="1501">
        <v>1573</v>
      </c>
      <c r="N9" s="1501">
        <v>1508</v>
      </c>
    </row>
    <row r="10" spans="1:14" ht="14.15" customHeight="1" x14ac:dyDescent="0.25">
      <c r="A10" s="1505" t="s">
        <v>522</v>
      </c>
      <c r="B10" s="1644">
        <v>2455</v>
      </c>
      <c r="C10" s="1499">
        <v>2446</v>
      </c>
      <c r="D10" s="1645">
        <v>2451</v>
      </c>
      <c r="E10" s="1501">
        <v>2377</v>
      </c>
      <c r="F10" s="1501">
        <v>2424</v>
      </c>
      <c r="G10" s="1502">
        <v>2338</v>
      </c>
      <c r="H10" s="1646">
        <v>2187</v>
      </c>
      <c r="I10" s="1501">
        <v>2194</v>
      </c>
      <c r="J10" s="1501">
        <v>2175</v>
      </c>
      <c r="K10" s="1647">
        <v>4901</v>
      </c>
      <c r="L10" s="1648">
        <v>4762</v>
      </c>
      <c r="M10" s="1501">
        <v>9590</v>
      </c>
      <c r="N10" s="1501">
        <v>8836</v>
      </c>
    </row>
    <row r="11" spans="1:14" ht="14.15" customHeight="1" x14ac:dyDescent="0.25">
      <c r="A11" s="1506"/>
      <c r="B11" s="1649"/>
      <c r="C11" s="1650"/>
      <c r="D11" s="1651"/>
      <c r="E11" s="1652"/>
      <c r="F11" s="1652"/>
      <c r="G11" s="1565"/>
      <c r="H11" s="1653"/>
      <c r="I11" s="1652"/>
      <c r="J11" s="1652"/>
      <c r="K11" s="1654"/>
      <c r="L11" s="1655"/>
      <c r="M11" s="1652"/>
      <c r="N11" s="1652"/>
    </row>
    <row r="12" spans="1:14" ht="14.15" customHeight="1" x14ac:dyDescent="0.25">
      <c r="A12" s="1506" t="s">
        <v>523</v>
      </c>
      <c r="B12" s="1649"/>
      <c r="C12" s="1650"/>
      <c r="D12" s="1651"/>
      <c r="E12" s="1652"/>
      <c r="F12" s="1652"/>
      <c r="G12" s="1565"/>
      <c r="H12" s="1653"/>
      <c r="I12" s="1652"/>
      <c r="J12" s="1652"/>
      <c r="K12" s="1654"/>
      <c r="L12" s="1655"/>
      <c r="M12" s="1652"/>
      <c r="N12" s="1652"/>
    </row>
    <row r="13" spans="1:14" ht="14.15" customHeight="1" x14ac:dyDescent="0.25">
      <c r="A13" s="1516" t="s">
        <v>524</v>
      </c>
      <c r="B13" s="1644">
        <v>2</v>
      </c>
      <c r="C13" s="1499">
        <v>2</v>
      </c>
      <c r="D13" s="1645">
        <v>2</v>
      </c>
      <c r="E13" s="1501">
        <v>1</v>
      </c>
      <c r="F13" s="1501">
        <v>0</v>
      </c>
      <c r="G13" s="1502">
        <v>1</v>
      </c>
      <c r="H13" s="1646">
        <v>0</v>
      </c>
      <c r="I13" s="1501">
        <v>5</v>
      </c>
      <c r="J13" s="1501">
        <v>-6</v>
      </c>
      <c r="K13" s="1647">
        <v>4</v>
      </c>
      <c r="L13" s="1648">
        <v>1</v>
      </c>
      <c r="M13" s="1501">
        <v>4</v>
      </c>
      <c r="N13" s="1501">
        <v>-2</v>
      </c>
    </row>
    <row r="14" spans="1:14" ht="14.15" customHeight="1" x14ac:dyDescent="0.25">
      <c r="A14" s="1516" t="s">
        <v>525</v>
      </c>
      <c r="B14" s="1644">
        <v>25</v>
      </c>
      <c r="C14" s="1499">
        <v>22</v>
      </c>
      <c r="D14" s="1645">
        <v>24</v>
      </c>
      <c r="E14" s="1501">
        <v>27</v>
      </c>
      <c r="F14" s="1501">
        <v>24</v>
      </c>
      <c r="G14" s="1502">
        <v>23</v>
      </c>
      <c r="H14" s="1646">
        <v>21</v>
      </c>
      <c r="I14" s="1501">
        <v>25</v>
      </c>
      <c r="J14" s="1501">
        <v>25</v>
      </c>
      <c r="K14" s="1647">
        <v>47</v>
      </c>
      <c r="L14" s="1648">
        <v>47</v>
      </c>
      <c r="M14" s="1501">
        <v>98</v>
      </c>
      <c r="N14" s="1501">
        <v>92</v>
      </c>
    </row>
    <row r="15" spans="1:14" ht="14.15" customHeight="1" x14ac:dyDescent="0.25">
      <c r="A15" s="1516" t="s">
        <v>526</v>
      </c>
      <c r="B15" s="1644">
        <v>116</v>
      </c>
      <c r="C15" s="1499">
        <v>114</v>
      </c>
      <c r="D15" s="1645">
        <v>111</v>
      </c>
      <c r="E15" s="1501">
        <v>109</v>
      </c>
      <c r="F15" s="1501">
        <v>113</v>
      </c>
      <c r="G15" s="1502">
        <v>109</v>
      </c>
      <c r="H15" s="1646">
        <v>110</v>
      </c>
      <c r="I15" s="1501">
        <v>106</v>
      </c>
      <c r="J15" s="1501">
        <v>110</v>
      </c>
      <c r="K15" s="1647">
        <v>230</v>
      </c>
      <c r="L15" s="1648">
        <v>222</v>
      </c>
      <c r="M15" s="1501">
        <v>442</v>
      </c>
      <c r="N15" s="1501">
        <v>426</v>
      </c>
    </row>
    <row r="16" spans="1:14" ht="14.15" customHeight="1" x14ac:dyDescent="0.25">
      <c r="A16" s="1505" t="s">
        <v>527</v>
      </c>
      <c r="B16" s="1644">
        <v>143</v>
      </c>
      <c r="C16" s="1499">
        <v>138</v>
      </c>
      <c r="D16" s="1645">
        <v>137</v>
      </c>
      <c r="E16" s="1501">
        <v>137</v>
      </c>
      <c r="F16" s="1501">
        <v>137</v>
      </c>
      <c r="G16" s="1502">
        <v>133</v>
      </c>
      <c r="H16" s="1646">
        <v>131</v>
      </c>
      <c r="I16" s="1501">
        <v>136</v>
      </c>
      <c r="J16" s="1501">
        <v>129</v>
      </c>
      <c r="K16" s="1647">
        <v>281</v>
      </c>
      <c r="L16" s="1648">
        <v>270</v>
      </c>
      <c r="M16" s="1501">
        <v>544</v>
      </c>
      <c r="N16" s="1501">
        <v>516</v>
      </c>
    </row>
    <row r="17" spans="1:14" ht="14.15" customHeight="1" x14ac:dyDescent="0.25">
      <c r="A17" s="1506"/>
      <c r="B17" s="1649"/>
      <c r="C17" s="1650"/>
      <c r="D17" s="1651"/>
      <c r="E17" s="1652"/>
      <c r="F17" s="1652"/>
      <c r="G17" s="1565"/>
      <c r="H17" s="1653"/>
      <c r="I17" s="1652"/>
      <c r="J17" s="1652"/>
      <c r="K17" s="1654"/>
      <c r="L17" s="1655"/>
      <c r="M17" s="1652"/>
      <c r="N17" s="1652"/>
    </row>
    <row r="18" spans="1:14" ht="14.15" customHeight="1" x14ac:dyDescent="0.25">
      <c r="A18" s="1506" t="s">
        <v>528</v>
      </c>
      <c r="B18" s="1644">
        <v>556</v>
      </c>
      <c r="C18" s="1499">
        <v>570</v>
      </c>
      <c r="D18" s="1645">
        <v>563</v>
      </c>
      <c r="E18" s="1501">
        <v>523</v>
      </c>
      <c r="F18" s="1501">
        <v>521</v>
      </c>
      <c r="G18" s="1502">
        <v>506</v>
      </c>
      <c r="H18" s="1646">
        <v>505</v>
      </c>
      <c r="I18" s="1501">
        <v>476</v>
      </c>
      <c r="J18" s="1501">
        <v>461</v>
      </c>
      <c r="K18" s="1647">
        <v>1126</v>
      </c>
      <c r="L18" s="1648">
        <v>1027</v>
      </c>
      <c r="M18" s="1501">
        <v>2113</v>
      </c>
      <c r="N18" s="1501">
        <v>1908</v>
      </c>
    </row>
    <row r="19" spans="1:14" ht="14.15" customHeight="1" x14ac:dyDescent="0.25">
      <c r="A19" s="1506"/>
      <c r="B19" s="1649"/>
      <c r="C19" s="1650"/>
      <c r="D19" s="1651"/>
      <c r="E19" s="1652"/>
      <c r="F19" s="1652"/>
      <c r="G19" s="1565"/>
      <c r="H19" s="1653"/>
      <c r="I19" s="1652"/>
      <c r="J19" s="1652"/>
      <c r="K19" s="1654"/>
      <c r="L19" s="1655"/>
      <c r="M19" s="1652"/>
      <c r="N19" s="1652"/>
    </row>
    <row r="20" spans="1:14" ht="14.15" customHeight="1" x14ac:dyDescent="0.25">
      <c r="A20" s="1506" t="s">
        <v>529</v>
      </c>
      <c r="B20" s="1644">
        <v>176</v>
      </c>
      <c r="C20" s="1499">
        <v>190</v>
      </c>
      <c r="D20" s="1645">
        <v>218</v>
      </c>
      <c r="E20" s="1501">
        <v>197</v>
      </c>
      <c r="F20" s="1501">
        <v>197</v>
      </c>
      <c r="G20" s="1502">
        <v>189</v>
      </c>
      <c r="H20" s="1646">
        <v>193</v>
      </c>
      <c r="I20" s="1501">
        <v>183</v>
      </c>
      <c r="J20" s="1501">
        <v>187</v>
      </c>
      <c r="K20" s="1647">
        <v>366</v>
      </c>
      <c r="L20" s="1648">
        <v>386</v>
      </c>
      <c r="M20" s="1501">
        <v>801</v>
      </c>
      <c r="N20" s="1501">
        <v>749</v>
      </c>
    </row>
    <row r="21" spans="1:14" ht="14.15" customHeight="1" x14ac:dyDescent="0.25">
      <c r="A21" s="1506"/>
      <c r="B21" s="1649"/>
      <c r="C21" s="1650"/>
      <c r="D21" s="1651"/>
      <c r="E21" s="1652"/>
      <c r="F21" s="1652"/>
      <c r="G21" s="1565"/>
      <c r="H21" s="1653"/>
      <c r="I21" s="1652"/>
      <c r="J21" s="1652"/>
      <c r="K21" s="1654"/>
      <c r="L21" s="1655"/>
      <c r="M21" s="1652"/>
      <c r="N21" s="1652"/>
    </row>
    <row r="22" spans="1:14" ht="14.15" customHeight="1" x14ac:dyDescent="0.25">
      <c r="A22" s="1506" t="s">
        <v>530</v>
      </c>
      <c r="B22" s="1649"/>
      <c r="C22" s="1650"/>
      <c r="D22" s="1651"/>
      <c r="E22" s="1652"/>
      <c r="F22" s="1652"/>
      <c r="G22" s="1565"/>
      <c r="H22" s="1653"/>
      <c r="I22" s="1652"/>
      <c r="J22" s="1652"/>
      <c r="K22" s="1654"/>
      <c r="L22" s="1655"/>
      <c r="M22" s="1652"/>
      <c r="N22" s="1652"/>
    </row>
    <row r="23" spans="1:14" ht="14.15" customHeight="1" x14ac:dyDescent="0.25">
      <c r="A23" s="1516" t="s">
        <v>531</v>
      </c>
      <c r="B23" s="1644">
        <v>217</v>
      </c>
      <c r="C23" s="1499">
        <v>213</v>
      </c>
      <c r="D23" s="1645">
        <v>277</v>
      </c>
      <c r="E23" s="1501">
        <v>195</v>
      </c>
      <c r="F23" s="1501">
        <v>194</v>
      </c>
      <c r="G23" s="1502">
        <v>196</v>
      </c>
      <c r="H23" s="1646">
        <v>178</v>
      </c>
      <c r="I23" s="1501">
        <v>174</v>
      </c>
      <c r="J23" s="1501">
        <v>169</v>
      </c>
      <c r="K23" s="1647">
        <v>430</v>
      </c>
      <c r="L23" s="1648">
        <v>390</v>
      </c>
      <c r="M23" s="1501">
        <v>862</v>
      </c>
      <c r="N23" s="1501">
        <v>685</v>
      </c>
    </row>
    <row r="24" spans="1:14" ht="14.15" customHeight="1" x14ac:dyDescent="0.25">
      <c r="A24" s="1516" t="s">
        <v>532</v>
      </c>
      <c r="B24" s="1644">
        <v>17</v>
      </c>
      <c r="C24" s="1499">
        <v>18</v>
      </c>
      <c r="D24" s="1645">
        <v>95</v>
      </c>
      <c r="E24" s="1501">
        <v>20</v>
      </c>
      <c r="F24" s="1501">
        <v>21</v>
      </c>
      <c r="G24" s="1502">
        <v>21</v>
      </c>
      <c r="H24" s="1646">
        <v>23</v>
      </c>
      <c r="I24" s="1501">
        <v>24</v>
      </c>
      <c r="J24" s="1501">
        <v>25</v>
      </c>
      <c r="K24" s="1647">
        <v>35</v>
      </c>
      <c r="L24" s="1648">
        <v>42</v>
      </c>
      <c r="M24" s="1501">
        <v>157</v>
      </c>
      <c r="N24" s="1501">
        <v>97</v>
      </c>
    </row>
    <row r="25" spans="1:14" ht="14.15" customHeight="1" x14ac:dyDescent="0.25">
      <c r="A25" s="1505" t="s">
        <v>533</v>
      </c>
      <c r="B25" s="1644">
        <v>234</v>
      </c>
      <c r="C25" s="1499">
        <v>231</v>
      </c>
      <c r="D25" s="1645">
        <v>372</v>
      </c>
      <c r="E25" s="1501">
        <v>215</v>
      </c>
      <c r="F25" s="1501">
        <v>215</v>
      </c>
      <c r="G25" s="1502">
        <v>217</v>
      </c>
      <c r="H25" s="1646">
        <v>201</v>
      </c>
      <c r="I25" s="1501">
        <v>198</v>
      </c>
      <c r="J25" s="1501">
        <v>194</v>
      </c>
      <c r="K25" s="1647">
        <v>465</v>
      </c>
      <c r="L25" s="1648">
        <v>432</v>
      </c>
      <c r="M25" s="1501">
        <v>1019</v>
      </c>
      <c r="N25" s="1501">
        <v>782</v>
      </c>
    </row>
    <row r="26" spans="1:14" ht="14.15" customHeight="1" x14ac:dyDescent="0.25">
      <c r="A26" s="1506"/>
      <c r="B26" s="1649"/>
      <c r="C26" s="1650"/>
      <c r="D26" s="1651"/>
      <c r="E26" s="1652"/>
      <c r="F26" s="1652"/>
      <c r="G26" s="1565"/>
      <c r="H26" s="1653"/>
      <c r="I26" s="1652"/>
      <c r="J26" s="1652"/>
      <c r="K26" s="1654"/>
      <c r="L26" s="1655"/>
      <c r="M26" s="1652"/>
      <c r="N26" s="1652"/>
    </row>
    <row r="27" spans="1:14" ht="14.15" customHeight="1" x14ac:dyDescent="0.25">
      <c r="A27" s="1506" t="s">
        <v>534</v>
      </c>
      <c r="B27" s="1644">
        <v>99</v>
      </c>
      <c r="C27" s="1499">
        <v>106</v>
      </c>
      <c r="D27" s="1645">
        <v>99</v>
      </c>
      <c r="E27" s="1501">
        <v>101</v>
      </c>
      <c r="F27" s="1501">
        <v>101</v>
      </c>
      <c r="G27" s="1502">
        <v>94</v>
      </c>
      <c r="H27" s="1646">
        <v>90</v>
      </c>
      <c r="I27" s="1501">
        <v>88</v>
      </c>
      <c r="J27" s="1501">
        <v>93</v>
      </c>
      <c r="K27" s="1647">
        <v>205</v>
      </c>
      <c r="L27" s="1648">
        <v>195</v>
      </c>
      <c r="M27" s="1501">
        <v>395</v>
      </c>
      <c r="N27" s="1501">
        <v>361</v>
      </c>
    </row>
    <row r="28" spans="1:14" ht="14.15" customHeight="1" x14ac:dyDescent="0.25">
      <c r="A28" s="1506"/>
      <c r="B28" s="1649"/>
      <c r="C28" s="1650"/>
      <c r="D28" s="1651"/>
      <c r="E28" s="1652"/>
      <c r="F28" s="1652"/>
      <c r="G28" s="1565"/>
      <c r="H28" s="1653"/>
      <c r="I28" s="1652"/>
      <c r="J28" s="1652"/>
      <c r="K28" s="1654"/>
      <c r="L28" s="1655"/>
      <c r="M28" s="1652"/>
      <c r="N28" s="1652"/>
    </row>
    <row r="29" spans="1:14" ht="14.15" customHeight="1" x14ac:dyDescent="0.25">
      <c r="A29" s="1506" t="s">
        <v>535</v>
      </c>
      <c r="B29" s="1644">
        <v>148</v>
      </c>
      <c r="C29" s="1499">
        <v>152</v>
      </c>
      <c r="D29" s="1645">
        <v>159</v>
      </c>
      <c r="E29" s="1501">
        <v>142</v>
      </c>
      <c r="F29" s="1501">
        <v>139</v>
      </c>
      <c r="G29" s="1502">
        <v>136</v>
      </c>
      <c r="H29" s="1646">
        <v>140</v>
      </c>
      <c r="I29" s="1501">
        <v>123</v>
      </c>
      <c r="J29" s="1501">
        <v>108</v>
      </c>
      <c r="K29" s="1647">
        <v>300</v>
      </c>
      <c r="L29" s="1648">
        <v>275</v>
      </c>
      <c r="M29" s="1501">
        <v>576</v>
      </c>
      <c r="N29" s="1501">
        <v>480</v>
      </c>
    </row>
    <row r="30" spans="1:14" ht="14.15" customHeight="1" x14ac:dyDescent="0.25">
      <c r="A30" s="1506"/>
      <c r="B30" s="1649"/>
      <c r="C30" s="1650"/>
      <c r="D30" s="1651"/>
      <c r="E30" s="1652"/>
      <c r="F30" s="1652"/>
      <c r="G30" s="1565"/>
      <c r="H30" s="1653"/>
      <c r="I30" s="1652"/>
      <c r="J30" s="1652"/>
      <c r="K30" s="1654"/>
      <c r="L30" s="1655"/>
      <c r="M30" s="1652"/>
      <c r="N30" s="1652"/>
    </row>
    <row r="31" spans="1:14" ht="14.15" customHeight="1" x14ac:dyDescent="0.25">
      <c r="A31" s="1506" t="s">
        <v>536</v>
      </c>
      <c r="B31" s="1644">
        <v>191</v>
      </c>
      <c r="C31" s="1499">
        <v>162</v>
      </c>
      <c r="D31" s="1645">
        <v>219</v>
      </c>
      <c r="E31" s="1501">
        <v>198</v>
      </c>
      <c r="F31" s="1501">
        <v>187</v>
      </c>
      <c r="G31" s="1502">
        <v>175</v>
      </c>
      <c r="H31" s="1646">
        <v>239</v>
      </c>
      <c r="I31" s="1501">
        <v>200</v>
      </c>
      <c r="J31" s="1501">
        <v>195</v>
      </c>
      <c r="K31" s="1647">
        <v>353</v>
      </c>
      <c r="L31" s="1648">
        <v>362</v>
      </c>
      <c r="M31" s="1501">
        <v>779</v>
      </c>
      <c r="N31" s="1501">
        <v>826</v>
      </c>
    </row>
    <row r="32" spans="1:14" ht="14.15" customHeight="1" x14ac:dyDescent="0.25">
      <c r="A32" s="1506"/>
      <c r="B32" s="1649"/>
      <c r="C32" s="1650"/>
      <c r="D32" s="1651"/>
      <c r="E32" s="1652"/>
      <c r="F32" s="1652"/>
      <c r="G32" s="1565"/>
      <c r="H32" s="1653"/>
      <c r="I32" s="1652"/>
      <c r="J32" s="1652"/>
      <c r="K32" s="1654"/>
      <c r="L32" s="1655"/>
      <c r="M32" s="1652"/>
      <c r="N32" s="1652"/>
    </row>
    <row r="33" spans="1:14" ht="14.15" customHeight="1" x14ac:dyDescent="0.25">
      <c r="A33" s="1506" t="s">
        <v>537</v>
      </c>
      <c r="B33" s="1649"/>
      <c r="C33" s="1650"/>
      <c r="D33" s="1651"/>
      <c r="E33" s="1652"/>
      <c r="F33" s="1652"/>
      <c r="G33" s="1565"/>
      <c r="H33" s="1653"/>
      <c r="I33" s="1652"/>
      <c r="J33" s="1652"/>
      <c r="K33" s="1654"/>
      <c r="L33" s="1655"/>
      <c r="M33" s="1652"/>
      <c r="N33" s="1652"/>
    </row>
    <row r="34" spans="1:14" ht="14.15" customHeight="1" x14ac:dyDescent="0.25">
      <c r="A34" s="1516" t="s">
        <v>538</v>
      </c>
      <c r="B34" s="1644">
        <v>154</v>
      </c>
      <c r="C34" s="1499">
        <v>165</v>
      </c>
      <c r="D34" s="1645">
        <v>147</v>
      </c>
      <c r="E34" s="1501">
        <v>142</v>
      </c>
      <c r="F34" s="1501">
        <v>137</v>
      </c>
      <c r="G34" s="1502">
        <v>140</v>
      </c>
      <c r="H34" s="1646">
        <v>121</v>
      </c>
      <c r="I34" s="1501">
        <v>120</v>
      </c>
      <c r="J34" s="1501">
        <v>116</v>
      </c>
      <c r="K34" s="1647">
        <v>319</v>
      </c>
      <c r="L34" s="1648">
        <v>277</v>
      </c>
      <c r="M34" s="1501">
        <v>566</v>
      </c>
      <c r="N34" s="1501">
        <v>483</v>
      </c>
    </row>
    <row r="35" spans="1:14" ht="14.15" customHeight="1" x14ac:dyDescent="0.25">
      <c r="A35" s="1516" t="s">
        <v>539</v>
      </c>
      <c r="B35" s="1644">
        <v>17</v>
      </c>
      <c r="C35" s="1499">
        <v>18</v>
      </c>
      <c r="D35" s="1645">
        <v>15</v>
      </c>
      <c r="E35" s="1501">
        <v>11</v>
      </c>
      <c r="F35" s="1501">
        <v>21</v>
      </c>
      <c r="G35" s="1502">
        <v>21</v>
      </c>
      <c r="H35" s="1646">
        <v>13</v>
      </c>
      <c r="I35" s="1501">
        <v>15</v>
      </c>
      <c r="J35" s="1501">
        <v>16</v>
      </c>
      <c r="K35" s="1647">
        <v>35</v>
      </c>
      <c r="L35" s="1648">
        <v>42</v>
      </c>
      <c r="M35" s="1501">
        <v>68</v>
      </c>
      <c r="N35" s="1501">
        <v>58</v>
      </c>
    </row>
    <row r="36" spans="1:14" ht="14.15" customHeight="1" x14ac:dyDescent="0.25">
      <c r="A36" s="1505" t="s">
        <v>540</v>
      </c>
      <c r="B36" s="1644">
        <v>171</v>
      </c>
      <c r="C36" s="1499">
        <v>183</v>
      </c>
      <c r="D36" s="1645">
        <v>162</v>
      </c>
      <c r="E36" s="1501">
        <v>153</v>
      </c>
      <c r="F36" s="1501">
        <v>158</v>
      </c>
      <c r="G36" s="1502">
        <v>161</v>
      </c>
      <c r="H36" s="1646">
        <v>134</v>
      </c>
      <c r="I36" s="1501">
        <v>135</v>
      </c>
      <c r="J36" s="1501">
        <v>132</v>
      </c>
      <c r="K36" s="1647">
        <v>354</v>
      </c>
      <c r="L36" s="1648">
        <v>319</v>
      </c>
      <c r="M36" s="1501">
        <v>634</v>
      </c>
      <c r="N36" s="1501">
        <v>541</v>
      </c>
    </row>
    <row r="37" spans="1:14" ht="14.15" customHeight="1" x14ac:dyDescent="0.25">
      <c r="A37" s="1506"/>
      <c r="B37" s="1649"/>
      <c r="C37" s="1650"/>
      <c r="D37" s="1651"/>
      <c r="E37" s="1652"/>
      <c r="F37" s="1652"/>
      <c r="G37" s="1565"/>
      <c r="H37" s="1653"/>
      <c r="I37" s="1652"/>
      <c r="J37" s="1652"/>
      <c r="K37" s="1654"/>
      <c r="L37" s="1655"/>
      <c r="M37" s="1652"/>
      <c r="N37" s="1652"/>
    </row>
    <row r="38" spans="1:14" ht="14.15" customHeight="1" x14ac:dyDescent="0.25">
      <c r="A38" s="1506" t="s">
        <v>541</v>
      </c>
      <c r="B38" s="1644">
        <v>538</v>
      </c>
      <c r="C38" s="1499">
        <v>561</v>
      </c>
      <c r="D38" s="1645">
        <v>1147</v>
      </c>
      <c r="E38" s="1501">
        <v>516</v>
      </c>
      <c r="F38" s="1501">
        <v>495</v>
      </c>
      <c r="G38" s="1502">
        <v>512</v>
      </c>
      <c r="H38" s="1646">
        <v>709</v>
      </c>
      <c r="I38" s="1501">
        <v>458</v>
      </c>
      <c r="J38" s="1501">
        <v>485</v>
      </c>
      <c r="K38" s="1647">
        <v>1099</v>
      </c>
      <c r="L38" s="1648">
        <v>1007</v>
      </c>
      <c r="M38" s="1501">
        <v>2670</v>
      </c>
      <c r="N38" s="1501">
        <v>2103</v>
      </c>
    </row>
    <row r="39" spans="1:14" ht="14.15" customHeight="1" x14ac:dyDescent="0.25">
      <c r="A39" s="1506"/>
      <c r="B39" s="1649"/>
      <c r="C39" s="1650"/>
      <c r="D39" s="1651"/>
      <c r="E39" s="1652"/>
      <c r="F39" s="1652"/>
      <c r="G39" s="1565"/>
      <c r="H39" s="1653"/>
      <c r="I39" s="1652"/>
      <c r="J39" s="1652"/>
      <c r="K39" s="1654"/>
      <c r="L39" s="1655"/>
      <c r="M39" s="1652"/>
      <c r="N39" s="1652"/>
    </row>
    <row r="40" spans="1:14" ht="14.15" customHeight="1" x14ac:dyDescent="0.25">
      <c r="A40" s="1506" t="s">
        <v>542</v>
      </c>
      <c r="B40" s="1644">
        <v>4711</v>
      </c>
      <c r="C40" s="1499">
        <v>4739</v>
      </c>
      <c r="D40" s="1645">
        <v>5527</v>
      </c>
      <c r="E40" s="1501">
        <v>4559</v>
      </c>
      <c r="F40" s="1501">
        <v>4574</v>
      </c>
      <c r="G40" s="1502">
        <v>4461</v>
      </c>
      <c r="H40" s="1646">
        <v>4529</v>
      </c>
      <c r="I40" s="1501">
        <v>4191</v>
      </c>
      <c r="J40" s="1501">
        <v>4159</v>
      </c>
      <c r="K40" s="1647">
        <v>9450</v>
      </c>
      <c r="L40" s="1648">
        <v>9035</v>
      </c>
      <c r="M40" s="1501">
        <v>19121</v>
      </c>
      <c r="N40" s="1501">
        <v>17102</v>
      </c>
    </row>
    <row r="41" spans="1:14" ht="14.15" customHeight="1" x14ac:dyDescent="0.25">
      <c r="A41" s="1506"/>
      <c r="B41" s="1649"/>
      <c r="C41" s="1650"/>
      <c r="D41" s="1651"/>
      <c r="E41" s="1652"/>
      <c r="F41" s="1652"/>
      <c r="G41" s="1565"/>
      <c r="H41" s="1653"/>
      <c r="I41" s="1652"/>
      <c r="J41" s="1652"/>
      <c r="K41" s="1654"/>
      <c r="L41" s="1655"/>
      <c r="M41" s="1652"/>
      <c r="N41" s="1652"/>
    </row>
    <row r="42" spans="1:14" ht="14.15" customHeight="1" x14ac:dyDescent="0.25">
      <c r="A42" s="1506" t="s">
        <v>489</v>
      </c>
      <c r="B42" s="1649"/>
      <c r="C42" s="1650"/>
      <c r="D42" s="1651"/>
      <c r="E42" s="1652"/>
      <c r="F42" s="1652"/>
      <c r="G42" s="1565"/>
      <c r="H42" s="1653"/>
      <c r="I42" s="1652"/>
      <c r="J42" s="1652"/>
      <c r="K42" s="1654"/>
      <c r="L42" s="1655"/>
      <c r="M42" s="1652"/>
      <c r="N42" s="1652"/>
    </row>
    <row r="43" spans="1:14" ht="14.15" customHeight="1" x14ac:dyDescent="0.25">
      <c r="A43" s="1516" t="s">
        <v>543</v>
      </c>
      <c r="B43" s="1644">
        <v>0</v>
      </c>
      <c r="C43" s="1499">
        <v>0</v>
      </c>
      <c r="D43" s="1645">
        <v>-354</v>
      </c>
      <c r="E43" s="1501">
        <v>0</v>
      </c>
      <c r="F43" s="1501">
        <v>0</v>
      </c>
      <c r="G43" s="1502">
        <v>0</v>
      </c>
      <c r="H43" s="1646">
        <v>-85</v>
      </c>
      <c r="I43" s="1501">
        <v>0</v>
      </c>
      <c r="J43" s="1501">
        <v>0</v>
      </c>
      <c r="K43" s="1647">
        <v>0</v>
      </c>
      <c r="L43" s="1648">
        <v>0</v>
      </c>
      <c r="M43" s="1501">
        <v>-354</v>
      </c>
      <c r="N43" s="1501">
        <v>-85</v>
      </c>
    </row>
    <row r="44" spans="1:14" ht="14.15" customHeight="1" x14ac:dyDescent="0.25">
      <c r="A44" s="1516" t="s">
        <v>544</v>
      </c>
      <c r="B44" s="1644">
        <v>0</v>
      </c>
      <c r="C44" s="1499">
        <v>0</v>
      </c>
      <c r="D44" s="1645">
        <v>-87</v>
      </c>
      <c r="E44" s="1656">
        <v>0</v>
      </c>
      <c r="F44" s="1657">
        <v>0</v>
      </c>
      <c r="G44" s="1499">
        <v>0</v>
      </c>
      <c r="H44" s="1646">
        <v>0</v>
      </c>
      <c r="I44" s="1501">
        <v>0</v>
      </c>
      <c r="J44" s="1501">
        <v>0</v>
      </c>
      <c r="K44" s="1647"/>
      <c r="L44" s="1648"/>
      <c r="M44" s="1501">
        <v>-87</v>
      </c>
      <c r="N44" s="1501">
        <v>0</v>
      </c>
    </row>
    <row r="45" spans="1:14" ht="14.15" customHeight="1" x14ac:dyDescent="0.25">
      <c r="A45" s="1516" t="s">
        <v>545</v>
      </c>
      <c r="B45" s="1644">
        <v>0</v>
      </c>
      <c r="C45" s="1499">
        <v>0</v>
      </c>
      <c r="D45" s="1645">
        <v>-346</v>
      </c>
      <c r="E45" s="1656">
        <v>0</v>
      </c>
      <c r="F45" s="1657">
        <v>0</v>
      </c>
      <c r="G45" s="1499">
        <v>0</v>
      </c>
      <c r="H45" s="1646">
        <v>0</v>
      </c>
      <c r="I45" s="1501">
        <v>0</v>
      </c>
      <c r="J45" s="1501">
        <v>0</v>
      </c>
      <c r="K45" s="1647"/>
      <c r="L45" s="1648"/>
      <c r="M45" s="1501">
        <v>-346</v>
      </c>
      <c r="N45" s="1501">
        <v>0</v>
      </c>
    </row>
    <row r="46" spans="1:14" ht="14.15" customHeight="1" x14ac:dyDescent="0.25">
      <c r="A46" s="1516" t="s">
        <v>546</v>
      </c>
      <c r="B46" s="1644">
        <v>-18</v>
      </c>
      <c r="C46" s="1499">
        <v>-18</v>
      </c>
      <c r="D46" s="1645">
        <v>-19</v>
      </c>
      <c r="E46" s="1501">
        <v>-20</v>
      </c>
      <c r="F46" s="1501">
        <v>-21</v>
      </c>
      <c r="G46" s="1502">
        <v>-21</v>
      </c>
      <c r="H46" s="1646">
        <v>-24</v>
      </c>
      <c r="I46" s="1501">
        <v>-24</v>
      </c>
      <c r="J46" s="1501">
        <v>-24</v>
      </c>
      <c r="K46" s="1647">
        <v>-36</v>
      </c>
      <c r="L46" s="1648">
        <v>-42</v>
      </c>
      <c r="M46" s="1501">
        <v>-81</v>
      </c>
      <c r="N46" s="1501">
        <v>-97</v>
      </c>
    </row>
    <row r="47" spans="1:14" ht="14.15" customHeight="1" x14ac:dyDescent="0.25">
      <c r="A47" s="1516" t="s">
        <v>547</v>
      </c>
      <c r="B47" s="1644">
        <v>0</v>
      </c>
      <c r="C47" s="1499">
        <v>0</v>
      </c>
      <c r="D47" s="1645">
        <v>0</v>
      </c>
      <c r="E47" s="1501">
        <v>0</v>
      </c>
      <c r="F47" s="1501">
        <v>0</v>
      </c>
      <c r="G47" s="1502">
        <v>0</v>
      </c>
      <c r="H47" s="1646">
        <v>-133</v>
      </c>
      <c r="I47" s="1501">
        <v>0</v>
      </c>
      <c r="J47" s="1501">
        <v>0</v>
      </c>
      <c r="K47" s="1647">
        <v>0</v>
      </c>
      <c r="L47" s="1648">
        <v>0</v>
      </c>
      <c r="M47" s="1501">
        <v>0</v>
      </c>
      <c r="N47" s="1501">
        <v>-133</v>
      </c>
    </row>
    <row r="48" spans="1:14" ht="14.15" customHeight="1" x14ac:dyDescent="0.25">
      <c r="A48" s="1505" t="s">
        <v>548</v>
      </c>
      <c r="B48" s="1644">
        <v>-18</v>
      </c>
      <c r="C48" s="1499">
        <v>-18</v>
      </c>
      <c r="D48" s="1645">
        <v>-806</v>
      </c>
      <c r="E48" s="1501">
        <v>-20</v>
      </c>
      <c r="F48" s="1501">
        <v>-21</v>
      </c>
      <c r="G48" s="1502">
        <v>-21</v>
      </c>
      <c r="H48" s="1646">
        <v>-242</v>
      </c>
      <c r="I48" s="1501">
        <v>-24</v>
      </c>
      <c r="J48" s="1501">
        <v>-24</v>
      </c>
      <c r="K48" s="1647">
        <v>-36</v>
      </c>
      <c r="L48" s="1648">
        <v>-42</v>
      </c>
      <c r="M48" s="1501">
        <v>-868</v>
      </c>
      <c r="N48" s="1501">
        <v>-315</v>
      </c>
    </row>
    <row r="49" spans="1:14" ht="14.15" customHeight="1" x14ac:dyDescent="0.25">
      <c r="A49" s="1505"/>
      <c r="B49" s="1649"/>
      <c r="C49" s="1650"/>
      <c r="D49" s="1651"/>
      <c r="E49" s="1652"/>
      <c r="F49" s="1652"/>
      <c r="G49" s="1565"/>
      <c r="H49" s="1653"/>
      <c r="I49" s="1652"/>
      <c r="J49" s="1652"/>
      <c r="K49" s="1654"/>
      <c r="L49" s="1655"/>
      <c r="M49" s="1652"/>
      <c r="N49" s="1652"/>
    </row>
    <row r="50" spans="1:14" ht="14.15" customHeight="1" x14ac:dyDescent="0.25">
      <c r="A50" s="1518" t="s">
        <v>549</v>
      </c>
      <c r="B50" s="1658">
        <v>4693</v>
      </c>
      <c r="C50" s="1471">
        <v>4721</v>
      </c>
      <c r="D50" s="1659">
        <v>4721</v>
      </c>
      <c r="E50" s="1521">
        <v>4539</v>
      </c>
      <c r="F50" s="1521">
        <v>4553</v>
      </c>
      <c r="G50" s="1522">
        <v>4440</v>
      </c>
      <c r="H50" s="1660">
        <v>4287</v>
      </c>
      <c r="I50" s="1521">
        <v>4167</v>
      </c>
      <c r="J50" s="1521">
        <v>4135</v>
      </c>
      <c r="K50" s="1661">
        <v>9414</v>
      </c>
      <c r="L50" s="1662">
        <v>8993</v>
      </c>
      <c r="M50" s="1521">
        <v>18253</v>
      </c>
      <c r="N50" s="1521">
        <v>16787</v>
      </c>
    </row>
    <row r="51" spans="1:14" ht="14.15" customHeight="1" x14ac:dyDescent="0.25">
      <c r="A51" s="1629"/>
      <c r="B51" s="1663"/>
      <c r="C51" s="1664"/>
      <c r="D51" s="1663"/>
      <c r="E51" s="1663"/>
      <c r="F51" s="1663"/>
      <c r="G51" s="1663"/>
      <c r="H51" s="1663"/>
      <c r="I51" s="1663"/>
      <c r="J51" s="1663"/>
      <c r="K51" s="1663"/>
      <c r="L51" s="1663"/>
      <c r="M51" s="1663"/>
      <c r="N51" s="1663"/>
    </row>
    <row r="52" spans="1:14" ht="12" customHeight="1" x14ac:dyDescent="0.25">
      <c r="A52" s="3277" t="s">
        <v>550</v>
      </c>
      <c r="B52" s="3277" t="s">
        <v>15</v>
      </c>
      <c r="C52" s="3277" t="s">
        <v>15</v>
      </c>
      <c r="D52" s="3277" t="s">
        <v>15</v>
      </c>
      <c r="E52" s="3277" t="s">
        <v>15</v>
      </c>
      <c r="F52" s="3277" t="s">
        <v>15</v>
      </c>
      <c r="G52" s="3277" t="s">
        <v>15</v>
      </c>
      <c r="H52" s="3277" t="s">
        <v>15</v>
      </c>
      <c r="I52" s="3277" t="s">
        <v>15</v>
      </c>
      <c r="J52" s="3277" t="s">
        <v>15</v>
      </c>
      <c r="K52" s="3277" t="s">
        <v>15</v>
      </c>
      <c r="L52" s="3277" t="s">
        <v>15</v>
      </c>
      <c r="M52" s="3277" t="s">
        <v>15</v>
      </c>
      <c r="N52" s="3277" t="s">
        <v>15</v>
      </c>
    </row>
    <row r="53" spans="1:14" ht="12" customHeight="1" x14ac:dyDescent="0.25">
      <c r="A53" s="3277" t="s">
        <v>551</v>
      </c>
      <c r="B53" s="3277" t="s">
        <v>15</v>
      </c>
      <c r="C53" s="3277" t="s">
        <v>15</v>
      </c>
      <c r="D53" s="3277" t="s">
        <v>15</v>
      </c>
      <c r="E53" s="3277" t="s">
        <v>15</v>
      </c>
      <c r="F53" s="3277" t="s">
        <v>15</v>
      </c>
      <c r="G53" s="3277" t="s">
        <v>15</v>
      </c>
      <c r="H53" s="3277" t="s">
        <v>15</v>
      </c>
      <c r="I53" s="3277" t="s">
        <v>15</v>
      </c>
      <c r="J53" s="3277" t="s">
        <v>15</v>
      </c>
      <c r="K53" s="3277" t="s">
        <v>15</v>
      </c>
      <c r="L53" s="3277" t="s">
        <v>15</v>
      </c>
      <c r="M53" s="3277" t="s">
        <v>15</v>
      </c>
      <c r="N53" s="3277" t="s">
        <v>15</v>
      </c>
    </row>
    <row r="54" spans="1:14" ht="12" customHeight="1" x14ac:dyDescent="0.25">
      <c r="A54" s="1665" t="s">
        <v>552</v>
      </c>
      <c r="B54" s="1665"/>
      <c r="C54" s="1665"/>
      <c r="D54" s="1665"/>
      <c r="E54" s="1665"/>
      <c r="F54" s="1665"/>
      <c r="G54" s="1665"/>
      <c r="H54" s="1665"/>
      <c r="I54" s="1665"/>
      <c r="J54" s="1665"/>
      <c r="K54" s="1665"/>
      <c r="L54" s="1665"/>
      <c r="M54" s="1665"/>
      <c r="N54" s="1665"/>
    </row>
    <row r="55" spans="1:14" ht="12" customHeight="1" x14ac:dyDescent="0.25">
      <c r="A55" s="3277" t="s">
        <v>553</v>
      </c>
      <c r="B55" s="3277" t="s">
        <v>15</v>
      </c>
      <c r="C55" s="3277" t="s">
        <v>15</v>
      </c>
      <c r="D55" s="3277" t="s">
        <v>15</v>
      </c>
      <c r="E55" s="3277" t="s">
        <v>15</v>
      </c>
      <c r="F55" s="3277" t="s">
        <v>15</v>
      </c>
      <c r="G55" s="3277" t="s">
        <v>15</v>
      </c>
      <c r="H55" s="3277" t="s">
        <v>15</v>
      </c>
      <c r="I55" s="3277" t="s">
        <v>15</v>
      </c>
      <c r="J55" s="3277" t="s">
        <v>15</v>
      </c>
      <c r="K55" s="3277" t="s">
        <v>15</v>
      </c>
      <c r="L55" s="3277" t="s">
        <v>15</v>
      </c>
      <c r="M55" s="3277" t="s">
        <v>15</v>
      </c>
      <c r="N55" s="3277" t="s">
        <v>15</v>
      </c>
    </row>
    <row r="56" spans="1:14" ht="12" customHeight="1" x14ac:dyDescent="0.25">
      <c r="A56" s="3277" t="s">
        <v>554</v>
      </c>
      <c r="B56" s="3277" t="s">
        <v>15</v>
      </c>
      <c r="C56" s="3277" t="s">
        <v>15</v>
      </c>
      <c r="D56" s="3277" t="s">
        <v>15</v>
      </c>
      <c r="E56" s="3277" t="s">
        <v>15</v>
      </c>
      <c r="F56" s="3277" t="s">
        <v>15</v>
      </c>
      <c r="G56" s="3277" t="s">
        <v>15</v>
      </c>
      <c r="H56" s="3277" t="s">
        <v>15</v>
      </c>
      <c r="I56" s="3277" t="s">
        <v>15</v>
      </c>
      <c r="J56" s="3277" t="s">
        <v>15</v>
      </c>
      <c r="K56" s="3277" t="s">
        <v>15</v>
      </c>
      <c r="L56" s="3277" t="s">
        <v>15</v>
      </c>
      <c r="M56" s="3277" t="s">
        <v>15</v>
      </c>
      <c r="N56" s="3277" t="s">
        <v>15</v>
      </c>
    </row>
  </sheetData>
  <mergeCells count="10">
    <mergeCell ref="A52:N52"/>
    <mergeCell ref="A53:N53"/>
    <mergeCell ref="A55:N55"/>
    <mergeCell ref="A56:N56"/>
    <mergeCell ref="A2:N2"/>
    <mergeCell ref="B3:C3"/>
    <mergeCell ref="D3:G3"/>
    <mergeCell ref="H3:J3"/>
    <mergeCell ref="K3:L3"/>
    <mergeCell ref="M3:N3"/>
  </mergeCells>
  <hyperlinks>
    <hyperlink ref="A1" location="ToC!A2" display="Back to Table of Contents" xr:uid="{8B781FE6-2CAD-425D-AA9F-5F49E1314DBA}"/>
  </hyperlinks>
  <pageMargins left="0.5" right="0.5" top="0.5" bottom="0.5" header="0.25" footer="0.25"/>
  <pageSetup scale="64" orientation="landscape" r:id="rId1"/>
  <headerFooter>
    <oddFooter>&amp;L&amp;G&amp;C&amp;"Scotia,Regular"&amp;9Supplementary Financial Information (SFI)&amp;R12&amp;"Scotia,Regular"&amp;7</oddFoot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79E63A-7EF8-4B85-A9EA-1EA4A50206F2}">
  <sheetPr>
    <pageSetUpPr fitToPage="1"/>
  </sheetPr>
  <dimension ref="A1:J41"/>
  <sheetViews>
    <sheetView showGridLines="0" zoomScaleNormal="100" workbookViewId="0"/>
  </sheetViews>
  <sheetFormatPr defaultRowHeight="12.5" x14ac:dyDescent="0.25"/>
  <cols>
    <col min="1" max="1" width="73.7265625" style="22" customWidth="1"/>
    <col min="2" max="10" width="11.7265625" style="22" customWidth="1"/>
    <col min="11" max="16384" width="8.7265625" style="22"/>
  </cols>
  <sheetData>
    <row r="1" spans="1:10" ht="20" customHeight="1" x14ac:dyDescent="0.25">
      <c r="A1" s="21" t="s">
        <v>13</v>
      </c>
    </row>
    <row r="2" spans="1:10" ht="24" customHeight="1" x14ac:dyDescent="0.25">
      <c r="A2" s="3282" t="s">
        <v>555</v>
      </c>
      <c r="B2" s="3282" t="s">
        <v>15</v>
      </c>
      <c r="C2" s="3282" t="s">
        <v>15</v>
      </c>
      <c r="D2" s="3282" t="s">
        <v>15</v>
      </c>
      <c r="E2" s="3282" t="s">
        <v>15</v>
      </c>
      <c r="F2" s="3282" t="s">
        <v>15</v>
      </c>
      <c r="G2" s="3282" t="s">
        <v>15</v>
      </c>
      <c r="H2" s="3282" t="s">
        <v>15</v>
      </c>
      <c r="I2" s="3282" t="s">
        <v>15</v>
      </c>
      <c r="J2" s="3282" t="s">
        <v>15</v>
      </c>
    </row>
    <row r="3" spans="1:10" ht="15" customHeight="1" x14ac:dyDescent="0.25">
      <c r="A3" s="1666"/>
      <c r="B3" s="3283" t="s">
        <v>174</v>
      </c>
      <c r="C3" s="3284" t="s">
        <v>15</v>
      </c>
      <c r="D3" s="3285">
        <v>2023</v>
      </c>
      <c r="E3" s="3286" t="s">
        <v>15</v>
      </c>
      <c r="F3" s="3286" t="s">
        <v>15</v>
      </c>
      <c r="G3" s="3287" t="s">
        <v>15</v>
      </c>
      <c r="H3" s="3288">
        <v>2022</v>
      </c>
      <c r="I3" s="3286" t="s">
        <v>15</v>
      </c>
      <c r="J3" s="3286" t="s">
        <v>15</v>
      </c>
    </row>
    <row r="4" spans="1:10" ht="15" customHeight="1" x14ac:dyDescent="0.25">
      <c r="A4" s="1667" t="s">
        <v>556</v>
      </c>
      <c r="B4" s="1668" t="s">
        <v>178</v>
      </c>
      <c r="C4" s="1669" t="s">
        <v>179</v>
      </c>
      <c r="D4" s="1670" t="s">
        <v>180</v>
      </c>
      <c r="E4" s="1671" t="s">
        <v>181</v>
      </c>
      <c r="F4" s="1671" t="s">
        <v>182</v>
      </c>
      <c r="G4" s="1672" t="s">
        <v>179</v>
      </c>
      <c r="H4" s="1673" t="s">
        <v>180</v>
      </c>
      <c r="I4" s="1671" t="s">
        <v>181</v>
      </c>
      <c r="J4" s="1671" t="s">
        <v>182</v>
      </c>
    </row>
    <row r="5" spans="1:10" ht="15" customHeight="1" x14ac:dyDescent="0.25">
      <c r="A5" s="1674" t="s">
        <v>557</v>
      </c>
      <c r="B5" s="1668"/>
      <c r="C5" s="1669"/>
      <c r="D5" s="1670"/>
      <c r="E5" s="1671"/>
      <c r="F5" s="1671"/>
      <c r="G5" s="1672"/>
      <c r="H5" s="1675"/>
      <c r="I5" s="1668"/>
      <c r="J5" s="1668"/>
    </row>
    <row r="6" spans="1:10" ht="15" customHeight="1" x14ac:dyDescent="0.25">
      <c r="A6" s="1676" t="s">
        <v>558</v>
      </c>
      <c r="B6" s="1677">
        <v>58631</v>
      </c>
      <c r="C6" s="1678">
        <v>67249</v>
      </c>
      <c r="D6" s="1679">
        <v>90312</v>
      </c>
      <c r="E6" s="1680">
        <v>90325</v>
      </c>
      <c r="F6" s="1681">
        <v>63893</v>
      </c>
      <c r="G6" s="1682">
        <v>81386</v>
      </c>
      <c r="H6" s="1683">
        <v>65895</v>
      </c>
      <c r="I6" s="1680">
        <v>67715</v>
      </c>
      <c r="J6" s="1680">
        <v>85910</v>
      </c>
    </row>
    <row r="7" spans="1:10" ht="15" customHeight="1" x14ac:dyDescent="0.25">
      <c r="A7" s="1684" t="s">
        <v>559</v>
      </c>
      <c r="B7" s="1685">
        <v>1253</v>
      </c>
      <c r="C7" s="1686">
        <v>807</v>
      </c>
      <c r="D7" s="1687">
        <v>937</v>
      </c>
      <c r="E7" s="1688">
        <v>1009</v>
      </c>
      <c r="F7" s="1688">
        <v>1191</v>
      </c>
      <c r="G7" s="1689">
        <v>725</v>
      </c>
      <c r="H7" s="1690">
        <v>543</v>
      </c>
      <c r="I7" s="1688">
        <v>837</v>
      </c>
      <c r="J7" s="1688">
        <v>1056</v>
      </c>
    </row>
    <row r="8" spans="1:10" ht="15" customHeight="1" x14ac:dyDescent="0.25">
      <c r="A8" s="1684"/>
      <c r="B8" s="1691"/>
      <c r="C8" s="1692"/>
      <c r="D8" s="1693"/>
      <c r="E8" s="1694"/>
      <c r="F8" s="1694"/>
      <c r="G8" s="1695"/>
      <c r="H8" s="1696"/>
      <c r="I8" s="1694"/>
      <c r="J8" s="1694"/>
    </row>
    <row r="9" spans="1:10" ht="15" customHeight="1" x14ac:dyDescent="0.25">
      <c r="A9" s="1684" t="s">
        <v>560</v>
      </c>
      <c r="B9" s="1691"/>
      <c r="C9" s="1692"/>
      <c r="D9" s="1693"/>
      <c r="E9" s="1694"/>
      <c r="F9" s="1694"/>
      <c r="G9" s="1695"/>
      <c r="H9" s="1696"/>
      <c r="I9" s="1694"/>
      <c r="J9" s="1694"/>
    </row>
    <row r="10" spans="1:10" ht="15" customHeight="1" x14ac:dyDescent="0.25">
      <c r="A10" s="1697" t="s">
        <v>437</v>
      </c>
      <c r="B10" s="1685">
        <v>123091</v>
      </c>
      <c r="C10" s="1686">
        <v>116864</v>
      </c>
      <c r="D10" s="1687">
        <v>107612</v>
      </c>
      <c r="E10" s="1688">
        <v>108310</v>
      </c>
      <c r="F10" s="1688">
        <v>105560</v>
      </c>
      <c r="G10" s="1689">
        <v>106735</v>
      </c>
      <c r="H10" s="1690">
        <v>103547</v>
      </c>
      <c r="I10" s="1688">
        <v>108538</v>
      </c>
      <c r="J10" s="1688">
        <v>123413</v>
      </c>
    </row>
    <row r="11" spans="1:10" ht="15" customHeight="1" x14ac:dyDescent="0.25">
      <c r="A11" s="1697" t="s">
        <v>438</v>
      </c>
      <c r="B11" s="1685">
        <v>7141</v>
      </c>
      <c r="C11" s="1686">
        <v>7640</v>
      </c>
      <c r="D11" s="1687">
        <v>7544</v>
      </c>
      <c r="E11" s="1688">
        <v>8420</v>
      </c>
      <c r="F11" s="1688">
        <v>6910</v>
      </c>
      <c r="G11" s="1689">
        <v>7642</v>
      </c>
      <c r="H11" s="1690">
        <v>7811</v>
      </c>
      <c r="I11" s="1688">
        <v>8295</v>
      </c>
      <c r="J11" s="1688">
        <v>8483</v>
      </c>
    </row>
    <row r="12" spans="1:10" ht="15" customHeight="1" x14ac:dyDescent="0.25">
      <c r="A12" s="1697" t="s">
        <v>561</v>
      </c>
      <c r="B12" s="1685">
        <v>2048</v>
      </c>
      <c r="C12" s="1686">
        <v>1883</v>
      </c>
      <c r="D12" s="1687">
        <v>2712</v>
      </c>
      <c r="E12" s="1688">
        <v>2571</v>
      </c>
      <c r="F12" s="1688">
        <v>2225</v>
      </c>
      <c r="G12" s="1689">
        <v>1969</v>
      </c>
      <c r="H12" s="1690">
        <v>1796</v>
      </c>
      <c r="I12" s="1688">
        <v>1772</v>
      </c>
      <c r="J12" s="1688">
        <v>1748</v>
      </c>
    </row>
    <row r="13" spans="1:10" ht="15" customHeight="1" x14ac:dyDescent="0.25">
      <c r="A13" s="1697" t="s">
        <v>562</v>
      </c>
      <c r="B13" s="1685">
        <v>132280</v>
      </c>
      <c r="C13" s="1686">
        <v>126387</v>
      </c>
      <c r="D13" s="1687">
        <v>117868</v>
      </c>
      <c r="E13" s="1688">
        <v>119301</v>
      </c>
      <c r="F13" s="1688">
        <v>114695</v>
      </c>
      <c r="G13" s="1689">
        <v>116346</v>
      </c>
      <c r="H13" s="1690">
        <v>113154</v>
      </c>
      <c r="I13" s="1688">
        <v>118605</v>
      </c>
      <c r="J13" s="1688">
        <v>133644</v>
      </c>
    </row>
    <row r="14" spans="1:10" ht="15" customHeight="1" x14ac:dyDescent="0.25">
      <c r="A14" s="1698"/>
      <c r="B14" s="1691"/>
      <c r="C14" s="1692"/>
      <c r="D14" s="1693"/>
      <c r="E14" s="1694"/>
      <c r="F14" s="1694"/>
      <c r="G14" s="1695"/>
      <c r="H14" s="1696"/>
      <c r="I14" s="1694"/>
      <c r="J14" s="1694"/>
    </row>
    <row r="15" spans="1:10" ht="15" customHeight="1" x14ac:dyDescent="0.25">
      <c r="A15" s="1684" t="s">
        <v>563</v>
      </c>
      <c r="B15" s="1685">
        <v>192858</v>
      </c>
      <c r="C15" s="1686">
        <v>199061</v>
      </c>
      <c r="D15" s="1687">
        <v>199325</v>
      </c>
      <c r="E15" s="1688">
        <v>198358</v>
      </c>
      <c r="F15" s="1688">
        <v>184684</v>
      </c>
      <c r="G15" s="1689">
        <v>178690</v>
      </c>
      <c r="H15" s="1690">
        <v>175313</v>
      </c>
      <c r="I15" s="1688">
        <v>155217</v>
      </c>
      <c r="J15" s="1688">
        <v>148706</v>
      </c>
    </row>
    <row r="16" spans="1:10" ht="15" customHeight="1" x14ac:dyDescent="0.25">
      <c r="A16" s="1684" t="s">
        <v>564</v>
      </c>
      <c r="B16" s="1685">
        <v>44856</v>
      </c>
      <c r="C16" s="1686">
        <v>39611</v>
      </c>
      <c r="D16" s="1687">
        <v>51340</v>
      </c>
      <c r="E16" s="1688">
        <v>44655</v>
      </c>
      <c r="F16" s="1688">
        <v>44725</v>
      </c>
      <c r="G16" s="1689">
        <v>44820</v>
      </c>
      <c r="H16" s="1690">
        <v>55699</v>
      </c>
      <c r="I16" s="1688">
        <v>47139</v>
      </c>
      <c r="J16" s="1688">
        <v>54608</v>
      </c>
    </row>
    <row r="17" spans="1:10" ht="15" customHeight="1" x14ac:dyDescent="0.25">
      <c r="A17" s="1684" t="s">
        <v>565</v>
      </c>
      <c r="B17" s="1685">
        <v>144784</v>
      </c>
      <c r="C17" s="1686">
        <v>140259</v>
      </c>
      <c r="D17" s="1687">
        <v>118237</v>
      </c>
      <c r="E17" s="1688">
        <v>110195</v>
      </c>
      <c r="F17" s="1688">
        <v>116595</v>
      </c>
      <c r="G17" s="1689">
        <v>111004</v>
      </c>
      <c r="H17" s="1690">
        <v>110008</v>
      </c>
      <c r="I17" s="1688">
        <v>108222</v>
      </c>
      <c r="J17" s="1688">
        <v>100487</v>
      </c>
    </row>
    <row r="18" spans="1:10" ht="15" customHeight="1" x14ac:dyDescent="0.25">
      <c r="A18" s="1697"/>
      <c r="B18" s="1691"/>
      <c r="C18" s="1692"/>
      <c r="D18" s="1693"/>
      <c r="E18" s="1694"/>
      <c r="F18" s="1694"/>
      <c r="G18" s="1695"/>
      <c r="H18" s="1696"/>
      <c r="I18" s="1694"/>
      <c r="J18" s="1694"/>
    </row>
    <row r="19" spans="1:10" ht="15" customHeight="1" x14ac:dyDescent="0.25">
      <c r="A19" s="1684" t="s">
        <v>566</v>
      </c>
      <c r="B19" s="1699"/>
      <c r="C19" s="1692"/>
      <c r="D19" s="1693"/>
      <c r="E19" s="1694"/>
      <c r="F19" s="1694"/>
      <c r="G19" s="1695"/>
      <c r="H19" s="1696"/>
      <c r="I19" s="1694"/>
      <c r="J19" s="1694"/>
    </row>
    <row r="20" spans="1:10" ht="15" customHeight="1" x14ac:dyDescent="0.25">
      <c r="A20" s="1697" t="s">
        <v>322</v>
      </c>
      <c r="B20" s="1691">
        <v>344168</v>
      </c>
      <c r="C20" s="1686">
        <v>341042</v>
      </c>
      <c r="D20" s="1687">
        <v>344182</v>
      </c>
      <c r="E20" s="1688">
        <v>347707</v>
      </c>
      <c r="F20" s="1688">
        <v>353560</v>
      </c>
      <c r="G20" s="1689">
        <v>353527</v>
      </c>
      <c r="H20" s="1690">
        <v>349279</v>
      </c>
      <c r="I20" s="1688">
        <v>343965</v>
      </c>
      <c r="J20" s="1688">
        <v>337714</v>
      </c>
    </row>
    <row r="21" spans="1:10" ht="15" customHeight="1" x14ac:dyDescent="0.25">
      <c r="A21" s="1697" t="s">
        <v>567</v>
      </c>
      <c r="B21" s="1685">
        <v>105528</v>
      </c>
      <c r="C21" s="1686">
        <v>104124</v>
      </c>
      <c r="D21" s="1687">
        <v>104170</v>
      </c>
      <c r="E21" s="1688">
        <v>103733</v>
      </c>
      <c r="F21" s="1688">
        <v>102178</v>
      </c>
      <c r="G21" s="1689">
        <v>101041</v>
      </c>
      <c r="H21" s="1690">
        <v>99431</v>
      </c>
      <c r="I21" s="1688">
        <v>96561</v>
      </c>
      <c r="J21" s="1688">
        <v>94437</v>
      </c>
    </row>
    <row r="22" spans="1:10" ht="15" customHeight="1" x14ac:dyDescent="0.25">
      <c r="A22" s="1697" t="s">
        <v>362</v>
      </c>
      <c r="B22" s="1685">
        <v>17579</v>
      </c>
      <c r="C22" s="1686">
        <v>17166</v>
      </c>
      <c r="D22" s="1687">
        <v>17109</v>
      </c>
      <c r="E22" s="1688">
        <v>16607</v>
      </c>
      <c r="F22" s="1688">
        <v>16053</v>
      </c>
      <c r="G22" s="1689">
        <v>15494</v>
      </c>
      <c r="H22" s="1690">
        <v>14518</v>
      </c>
      <c r="I22" s="1688">
        <v>13871</v>
      </c>
      <c r="J22" s="1688">
        <v>13622</v>
      </c>
    </row>
    <row r="23" spans="1:10" ht="15" customHeight="1" x14ac:dyDescent="0.25">
      <c r="A23" s="1697" t="s">
        <v>568</v>
      </c>
      <c r="B23" s="1685">
        <v>292758</v>
      </c>
      <c r="C23" s="1686">
        <v>287888</v>
      </c>
      <c r="D23" s="1687">
        <v>291822</v>
      </c>
      <c r="E23" s="1688">
        <v>290051</v>
      </c>
      <c r="F23" s="1688">
        <v>298013</v>
      </c>
      <c r="G23" s="1689">
        <v>290608</v>
      </c>
      <c r="H23" s="1690">
        <v>287107</v>
      </c>
      <c r="I23" s="1688">
        <v>264128</v>
      </c>
      <c r="J23" s="1688">
        <v>249223</v>
      </c>
    </row>
    <row r="24" spans="1:10" ht="15" customHeight="1" x14ac:dyDescent="0.25">
      <c r="A24" s="1697" t="s">
        <v>569</v>
      </c>
      <c r="B24" s="1685">
        <v>760033</v>
      </c>
      <c r="C24" s="1686">
        <v>750220</v>
      </c>
      <c r="D24" s="1687">
        <v>757283</v>
      </c>
      <c r="E24" s="1688">
        <v>758098</v>
      </c>
      <c r="F24" s="1688">
        <v>769804</v>
      </c>
      <c r="G24" s="1689">
        <v>760670</v>
      </c>
      <c r="H24" s="1690">
        <v>750335</v>
      </c>
      <c r="I24" s="1688">
        <v>718525</v>
      </c>
      <c r="J24" s="1688">
        <v>694996</v>
      </c>
    </row>
    <row r="25" spans="1:10" ht="15" customHeight="1" x14ac:dyDescent="0.25">
      <c r="A25" s="1697" t="s">
        <v>570</v>
      </c>
      <c r="B25" s="1685">
        <v>6507</v>
      </c>
      <c r="C25" s="1686">
        <v>6328</v>
      </c>
      <c r="D25" s="1687">
        <v>6372</v>
      </c>
      <c r="E25" s="1688">
        <v>5893</v>
      </c>
      <c r="F25" s="1688">
        <v>5736</v>
      </c>
      <c r="G25" s="1689">
        <v>5513</v>
      </c>
      <c r="H25" s="1690">
        <v>5348</v>
      </c>
      <c r="I25" s="1688">
        <v>5147</v>
      </c>
      <c r="J25" s="1688">
        <v>5294</v>
      </c>
    </row>
    <row r="26" spans="1:10" ht="15" customHeight="1" x14ac:dyDescent="0.25">
      <c r="A26" s="1697" t="s">
        <v>571</v>
      </c>
      <c r="B26" s="1685">
        <v>753526</v>
      </c>
      <c r="C26" s="1686">
        <v>743892</v>
      </c>
      <c r="D26" s="1687">
        <v>750911</v>
      </c>
      <c r="E26" s="1688">
        <v>752205</v>
      </c>
      <c r="F26" s="1688">
        <v>764068</v>
      </c>
      <c r="G26" s="1689">
        <v>755157</v>
      </c>
      <c r="H26" s="1690">
        <v>744987</v>
      </c>
      <c r="I26" s="1688">
        <v>713378</v>
      </c>
      <c r="J26" s="1688">
        <v>689702</v>
      </c>
    </row>
    <row r="27" spans="1:10" ht="15" customHeight="1" x14ac:dyDescent="0.25">
      <c r="A27" s="1698"/>
      <c r="B27" s="1691"/>
      <c r="C27" s="1692"/>
      <c r="D27" s="1693"/>
      <c r="E27" s="1694"/>
      <c r="F27" s="1694"/>
      <c r="G27" s="1695"/>
      <c r="H27" s="1696"/>
      <c r="I27" s="1694"/>
      <c r="J27" s="1694"/>
    </row>
    <row r="28" spans="1:10" ht="15" customHeight="1" x14ac:dyDescent="0.25">
      <c r="A28" s="1684" t="s">
        <v>541</v>
      </c>
      <c r="B28" s="1691"/>
      <c r="C28" s="1692"/>
      <c r="D28" s="1693"/>
      <c r="E28" s="1694"/>
      <c r="F28" s="1694"/>
      <c r="G28" s="1695"/>
      <c r="H28" s="1696"/>
      <c r="I28" s="1694"/>
      <c r="J28" s="1694"/>
    </row>
    <row r="29" spans="1:10" ht="15" customHeight="1" x14ac:dyDescent="0.25">
      <c r="A29" s="1697" t="s">
        <v>572</v>
      </c>
      <c r="B29" s="1685">
        <v>9117</v>
      </c>
      <c r="C29" s="1686">
        <v>15998</v>
      </c>
      <c r="D29" s="1687">
        <v>18628</v>
      </c>
      <c r="E29" s="1688">
        <v>20425</v>
      </c>
      <c r="F29" s="1688">
        <v>21901</v>
      </c>
      <c r="G29" s="1689">
        <v>21872</v>
      </c>
      <c r="H29" s="1690">
        <v>19494</v>
      </c>
      <c r="I29" s="1688">
        <v>19817</v>
      </c>
      <c r="J29" s="1688">
        <v>19043</v>
      </c>
    </row>
    <row r="30" spans="1:10" ht="15" customHeight="1" x14ac:dyDescent="0.25">
      <c r="A30" s="1697" t="s">
        <v>573</v>
      </c>
      <c r="B30" s="1685">
        <v>2326</v>
      </c>
      <c r="C30" s="1686">
        <v>2234</v>
      </c>
      <c r="D30" s="1687">
        <v>2743</v>
      </c>
      <c r="E30" s="1688">
        <v>2437</v>
      </c>
      <c r="F30" s="1688">
        <v>2428</v>
      </c>
      <c r="G30" s="1689">
        <v>2228</v>
      </c>
      <c r="H30" s="1690">
        <v>3349</v>
      </c>
      <c r="I30" s="1688">
        <v>2802</v>
      </c>
      <c r="J30" s="1688">
        <v>2844</v>
      </c>
    </row>
    <row r="31" spans="1:10" ht="15" customHeight="1" x14ac:dyDescent="0.25">
      <c r="A31" s="1697" t="s">
        <v>574</v>
      </c>
      <c r="B31" s="1685">
        <v>36</v>
      </c>
      <c r="C31" s="1686">
        <v>36</v>
      </c>
      <c r="D31" s="1687">
        <v>38</v>
      </c>
      <c r="E31" s="1688">
        <v>38</v>
      </c>
      <c r="F31" s="1688">
        <v>40</v>
      </c>
      <c r="G31" s="1689">
        <v>40</v>
      </c>
      <c r="H31" s="1690">
        <v>36</v>
      </c>
      <c r="I31" s="1688">
        <v>36</v>
      </c>
      <c r="J31" s="1688">
        <v>39</v>
      </c>
    </row>
    <row r="32" spans="1:10" ht="15" customHeight="1" x14ac:dyDescent="0.25">
      <c r="A32" s="1697" t="s">
        <v>575</v>
      </c>
      <c r="B32" s="1685">
        <v>5457</v>
      </c>
      <c r="C32" s="1686">
        <v>5483</v>
      </c>
      <c r="D32" s="1687">
        <v>5604</v>
      </c>
      <c r="E32" s="1688">
        <v>5647</v>
      </c>
      <c r="F32" s="1688">
        <v>5606</v>
      </c>
      <c r="G32" s="1689">
        <v>5659</v>
      </c>
      <c r="H32" s="1690">
        <v>5664</v>
      </c>
      <c r="I32" s="1688">
        <v>5493</v>
      </c>
      <c r="J32" s="1688">
        <v>5532</v>
      </c>
    </row>
    <row r="33" spans="1:10" ht="15" customHeight="1" x14ac:dyDescent="0.25">
      <c r="A33" s="1697" t="s">
        <v>576</v>
      </c>
      <c r="B33" s="1685">
        <v>2067</v>
      </c>
      <c r="C33" s="1686">
        <v>1957</v>
      </c>
      <c r="D33" s="1687">
        <v>1925</v>
      </c>
      <c r="E33" s="1688">
        <v>2607</v>
      </c>
      <c r="F33" s="1688">
        <v>2708</v>
      </c>
      <c r="G33" s="1689">
        <v>2684</v>
      </c>
      <c r="H33" s="1690">
        <v>2633</v>
      </c>
      <c r="I33" s="1688">
        <v>2733</v>
      </c>
      <c r="J33" s="1688">
        <v>2760</v>
      </c>
    </row>
    <row r="34" spans="1:10" ht="15" customHeight="1" x14ac:dyDescent="0.25">
      <c r="A34" s="1697" t="s">
        <v>577</v>
      </c>
      <c r="B34" s="1685">
        <v>17054</v>
      </c>
      <c r="C34" s="1686">
        <v>16981</v>
      </c>
      <c r="D34" s="1687">
        <v>17193</v>
      </c>
      <c r="E34" s="1688">
        <v>17262</v>
      </c>
      <c r="F34" s="1688">
        <v>17396</v>
      </c>
      <c r="G34" s="1689">
        <v>17170</v>
      </c>
      <c r="H34" s="1690">
        <v>16833</v>
      </c>
      <c r="I34" s="1688">
        <v>16580</v>
      </c>
      <c r="J34" s="1688">
        <v>16712</v>
      </c>
    </row>
    <row r="35" spans="1:10" ht="15" customHeight="1" x14ac:dyDescent="0.25">
      <c r="A35" s="1697" t="s">
        <v>578</v>
      </c>
      <c r="B35" s="1685">
        <v>3455</v>
      </c>
      <c r="C35" s="1686">
        <v>3186</v>
      </c>
      <c r="D35" s="1687">
        <v>3541</v>
      </c>
      <c r="E35" s="1688">
        <v>3169</v>
      </c>
      <c r="F35" s="1688">
        <v>2201</v>
      </c>
      <c r="G35" s="1689">
        <v>2516</v>
      </c>
      <c r="H35" s="1690">
        <v>1903</v>
      </c>
      <c r="I35" s="1688">
        <v>905</v>
      </c>
      <c r="J35" s="1688">
        <v>1137</v>
      </c>
    </row>
    <row r="36" spans="1:10" ht="15" customHeight="1" x14ac:dyDescent="0.25">
      <c r="A36" s="1697" t="s">
        <v>327</v>
      </c>
      <c r="B36" s="1685">
        <v>31730</v>
      </c>
      <c r="C36" s="1686">
        <v>29745</v>
      </c>
      <c r="D36" s="1687">
        <v>32441</v>
      </c>
      <c r="E36" s="1688">
        <v>28733</v>
      </c>
      <c r="F36" s="1688">
        <v>31335</v>
      </c>
      <c r="G36" s="1689">
        <v>34412</v>
      </c>
      <c r="H36" s="1690">
        <v>33907</v>
      </c>
      <c r="I36" s="1688">
        <v>32623</v>
      </c>
      <c r="J36" s="1688">
        <v>26326</v>
      </c>
    </row>
    <row r="37" spans="1:10" ht="15" customHeight="1" x14ac:dyDescent="0.25">
      <c r="A37" s="1697" t="s">
        <v>579</v>
      </c>
      <c r="B37" s="1685">
        <v>71242</v>
      </c>
      <c r="C37" s="1686">
        <v>75620</v>
      </c>
      <c r="D37" s="1687">
        <v>82113</v>
      </c>
      <c r="E37" s="1688">
        <v>80318</v>
      </c>
      <c r="F37" s="1688">
        <v>83615</v>
      </c>
      <c r="G37" s="1689">
        <v>86581</v>
      </c>
      <c r="H37" s="1690">
        <v>83819</v>
      </c>
      <c r="I37" s="1688">
        <v>80989</v>
      </c>
      <c r="J37" s="1688">
        <v>74393</v>
      </c>
    </row>
    <row r="38" spans="1:10" ht="15" customHeight="1" x14ac:dyDescent="0.25">
      <c r="A38" s="1700"/>
      <c r="B38" s="1685"/>
      <c r="C38" s="1686"/>
      <c r="D38" s="1687"/>
      <c r="E38" s="1688"/>
      <c r="F38" s="1688"/>
      <c r="G38" s="1689"/>
      <c r="H38" s="1690"/>
      <c r="I38" s="1688"/>
      <c r="J38" s="1688"/>
    </row>
    <row r="39" spans="1:10" ht="15" customHeight="1" x14ac:dyDescent="0.25">
      <c r="A39" s="1701" t="s">
        <v>580</v>
      </c>
      <c r="B39" s="1702">
        <v>1399430</v>
      </c>
      <c r="C39" s="1703">
        <v>1392886</v>
      </c>
      <c r="D39" s="1704">
        <v>1411043</v>
      </c>
      <c r="E39" s="1705">
        <v>1396366</v>
      </c>
      <c r="F39" s="1705">
        <v>1373466</v>
      </c>
      <c r="G39" s="1706">
        <v>1374709</v>
      </c>
      <c r="H39" s="1707">
        <v>1349418</v>
      </c>
      <c r="I39" s="1705">
        <v>1292102</v>
      </c>
      <c r="J39" s="1705">
        <v>1288506</v>
      </c>
    </row>
    <row r="40" spans="1:10" ht="15" customHeight="1" x14ac:dyDescent="0.25">
      <c r="A40" s="1708"/>
      <c r="B40" s="1709"/>
      <c r="C40" s="1710"/>
      <c r="D40" s="1709"/>
      <c r="E40" s="1709"/>
      <c r="F40" s="1709"/>
      <c r="G40" s="1709"/>
      <c r="H40" s="1709"/>
      <c r="I40" s="1709"/>
      <c r="J40" s="1709"/>
    </row>
    <row r="41" spans="1:10" ht="15" customHeight="1" x14ac:dyDescent="0.25">
      <c r="A41" s="3289"/>
      <c r="B41" s="3289" t="s">
        <v>15</v>
      </c>
      <c r="C41" s="3289" t="s">
        <v>15</v>
      </c>
      <c r="D41" s="3289" t="s">
        <v>15</v>
      </c>
      <c r="E41" s="3289" t="s">
        <v>15</v>
      </c>
      <c r="F41" s="3289" t="s">
        <v>15</v>
      </c>
      <c r="G41" s="3289" t="s">
        <v>15</v>
      </c>
      <c r="H41" s="3289" t="s">
        <v>15</v>
      </c>
      <c r="I41" s="3289" t="s">
        <v>15</v>
      </c>
      <c r="J41" s="3289" t="s">
        <v>15</v>
      </c>
    </row>
  </sheetData>
  <mergeCells count="5">
    <mergeCell ref="A2:J2"/>
    <mergeCell ref="B3:C3"/>
    <mergeCell ref="D3:G3"/>
    <mergeCell ref="H3:J3"/>
    <mergeCell ref="A41:J41"/>
  </mergeCells>
  <hyperlinks>
    <hyperlink ref="A1" location="ToC!A2" display="Back to Table of Contents" xr:uid="{6A5CCC9E-1F61-4DBD-847B-4F2CCB50D999}"/>
  </hyperlinks>
  <pageMargins left="0.5" right="0.5" top="0.5" bottom="0.5" header="0.25" footer="0.25"/>
  <pageSetup scale="71" orientation="landscape" r:id="rId1"/>
  <headerFooter>
    <oddFooter>&amp;L&amp;G&amp;C&amp;"Scotia,Regular"&amp;9Supplementary Financial Information (SFI)&amp;R13&amp;"Scotia,Regular"&amp;7</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4B87F-6D77-41DE-987A-AE2946B4D14D}">
  <sheetPr codeName="Sheet3">
    <pageSetUpPr fitToPage="1"/>
  </sheetPr>
  <dimension ref="A2:B48"/>
  <sheetViews>
    <sheetView showGridLines="0" workbookViewId="0">
      <selection activeCell="A2" sqref="A2"/>
    </sheetView>
  </sheetViews>
  <sheetFormatPr defaultRowHeight="15" customHeight="1" x14ac:dyDescent="0.35"/>
  <cols>
    <col min="1" max="1" width="150.7265625" customWidth="1"/>
    <col min="2" max="2" width="6.7265625" customWidth="1"/>
  </cols>
  <sheetData>
    <row r="2" spans="1:2" ht="18" customHeight="1" x14ac:dyDescent="0.35">
      <c r="A2" s="4" t="s">
        <v>8</v>
      </c>
      <c r="B2" s="5" t="s">
        <v>9</v>
      </c>
    </row>
    <row r="3" spans="1:2" ht="20.149999999999999" customHeight="1" x14ac:dyDescent="0.35">
      <c r="A3" s="6" t="str">
        <f>Cover!C21</f>
        <v>For the period ended: April 30, 2024</v>
      </c>
      <c r="B3" s="7"/>
    </row>
    <row r="4" spans="1:2" ht="15" customHeight="1" x14ac:dyDescent="0.35">
      <c r="A4" s="8"/>
      <c r="B4" s="7"/>
    </row>
    <row r="5" spans="1:2" ht="15" customHeight="1" x14ac:dyDescent="0.35">
      <c r="A5" s="9" t="str">
        <f>HYPERLINK("#" &amp; "Notes_1!A2", "Notes — Adoption of Non-GAAP Measures")</f>
        <v>Notes — Adoption of Non-GAAP Measures</v>
      </c>
      <c r="B5" s="10" t="str">
        <f>HYPERLINK("#" &amp; "Notes_1!A2", "Notes")</f>
        <v>Notes</v>
      </c>
    </row>
    <row r="6" spans="1:2" ht="15" customHeight="1" x14ac:dyDescent="0.35">
      <c r="A6" s="9" t="str">
        <f>HYPERLINK("#" &amp; "EDTF!A2", "Enhanced Disclosure Task Force (EDTF) Recommendations")</f>
        <v>Enhanced Disclosure Task Force (EDTF) Recommendations</v>
      </c>
      <c r="B6" s="10" t="str">
        <f>HYPERLINK("#" &amp; "EDTF!A2", "EDTF")</f>
        <v>EDTF</v>
      </c>
    </row>
    <row r="7" spans="1:2" ht="15" customHeight="1" x14ac:dyDescent="0.35">
      <c r="A7" s="9" t="str">
        <f>HYPERLINK("#" &amp; "1!A2", "Highlights")</f>
        <v>Highlights</v>
      </c>
      <c r="B7" s="10" t="str">
        <f>HYPERLINK("#" &amp; "1!A2", "1")</f>
        <v>1</v>
      </c>
    </row>
    <row r="8" spans="1:2" ht="15" customHeight="1" x14ac:dyDescent="0.35">
      <c r="A8" s="9" t="str">
        <f>HYPERLINK("#" &amp; "2!A2", "Common Share and Other Information")</f>
        <v>Common Share and Other Information</v>
      </c>
      <c r="B8" s="10" t="str">
        <f>HYPERLINK("#" &amp; "2!A2", "2")</f>
        <v>2</v>
      </c>
    </row>
    <row r="9" spans="1:2" ht="15" customHeight="1" x14ac:dyDescent="0.35">
      <c r="A9" s="9" t="str">
        <f>HYPERLINK("#" &amp; "3!A2", "Consolidated Statement of Income")</f>
        <v>Consolidated Statement of Income</v>
      </c>
      <c r="B9" s="10" t="str">
        <f>HYPERLINK("#" &amp; "3!A2", "3")</f>
        <v>3</v>
      </c>
    </row>
    <row r="10" spans="1:2" ht="15" customHeight="1" x14ac:dyDescent="0.35">
      <c r="A10" s="11"/>
      <c r="B10" s="12"/>
    </row>
    <row r="11" spans="1:2" ht="15" customHeight="1" x14ac:dyDescent="0.35">
      <c r="A11" s="13" t="s">
        <v>10</v>
      </c>
      <c r="B11" s="14"/>
    </row>
    <row r="12" spans="1:2" ht="15" customHeight="1" x14ac:dyDescent="0.35">
      <c r="A12" s="15" t="str">
        <f>HYPERLINK("#" &amp; "4!A2", "• Canadian Banking")</f>
        <v>• Canadian Banking</v>
      </c>
      <c r="B12" s="10" t="str">
        <f>HYPERLINK("#" &amp; "4!A2", "4")</f>
        <v>4</v>
      </c>
    </row>
    <row r="13" spans="1:2" ht="15" customHeight="1" x14ac:dyDescent="0.35">
      <c r="A13" s="15" t="str">
        <f>HYPERLINK("#" &amp; "5!A2", "• International Banking")</f>
        <v>• International Banking</v>
      </c>
      <c r="B13" s="10" t="str">
        <f>HYPERLINK("#" &amp; "5!A2", "5")</f>
        <v>5</v>
      </c>
    </row>
    <row r="14" spans="1:2" ht="15" customHeight="1" x14ac:dyDescent="0.35">
      <c r="A14" s="15" t="str">
        <f>HYPERLINK("#" &amp; "6!A2", "• International Banking (Constant Dollar)")</f>
        <v>• International Banking (Constant Dollar)</v>
      </c>
      <c r="B14" s="10" t="str">
        <f>HYPERLINK("#" &amp; "6!A2", "6")</f>
        <v>6</v>
      </c>
    </row>
    <row r="15" spans="1:2" ht="15" customHeight="1" x14ac:dyDescent="0.35">
      <c r="A15" s="15" t="str">
        <f>HYPERLINK("#" &amp; "7!A2", "• Global Wealth Management")</f>
        <v>• Global Wealth Management</v>
      </c>
      <c r="B15" s="10" t="str">
        <f>HYPERLINK("#" &amp; "7!A2", "7")</f>
        <v>7</v>
      </c>
    </row>
    <row r="16" spans="1:2" ht="15" customHeight="1" x14ac:dyDescent="0.35">
      <c r="A16" s="15" t="str">
        <f>HYPERLINK("#" &amp; "8!A2", "• Global Banking and Markets")</f>
        <v>• Global Banking and Markets</v>
      </c>
      <c r="B16" s="10" t="str">
        <f>HYPERLINK("#" &amp; "8!A2", "8")</f>
        <v>8</v>
      </c>
    </row>
    <row r="17" spans="1:2" ht="15" customHeight="1" x14ac:dyDescent="0.35">
      <c r="A17" s="15" t="str">
        <f>HYPERLINK("#" &amp; "9!A2", "• Other")</f>
        <v>• Other</v>
      </c>
      <c r="B17" s="10" t="str">
        <f>HYPERLINK("#" &amp; "9!A2", "9")</f>
        <v>9</v>
      </c>
    </row>
    <row r="18" spans="1:2" ht="15" customHeight="1" x14ac:dyDescent="0.35">
      <c r="A18" s="15"/>
      <c r="B18" s="16"/>
    </row>
    <row r="19" spans="1:2" ht="15" customHeight="1" x14ac:dyDescent="0.35">
      <c r="A19" s="9" t="str">
        <f>HYPERLINK("#" &amp; "10!A2", "Non-Interest Income")</f>
        <v>Non-Interest Income</v>
      </c>
      <c r="B19" s="10" t="str">
        <f>HYPERLINK("#" &amp; "10!A2", "10")</f>
        <v>10</v>
      </c>
    </row>
    <row r="20" spans="1:2" ht="15" customHeight="1" x14ac:dyDescent="0.35">
      <c r="A20" s="9" t="str">
        <f>HYPERLINK("#" &amp; "11!A2", "Revenue from Trading-Related Activities and Assets Under Administration and Management")</f>
        <v>Revenue from Trading-Related Activities and Assets Under Administration and Management</v>
      </c>
      <c r="B20" s="10" t="str">
        <f>HYPERLINK("#" &amp; "11!A2", "11")</f>
        <v>11</v>
      </c>
    </row>
    <row r="21" spans="1:2" ht="15" customHeight="1" x14ac:dyDescent="0.35">
      <c r="A21" s="9" t="str">
        <f>HYPERLINK("#" &amp; "12!A2", "Operating Expenses")</f>
        <v>Operating Expenses</v>
      </c>
      <c r="B21" s="10" t="str">
        <f>HYPERLINK("#" &amp; "12!A2", "12")</f>
        <v>12</v>
      </c>
    </row>
    <row r="22" spans="1:2" ht="15" customHeight="1" x14ac:dyDescent="0.35">
      <c r="A22" s="9" t="str">
        <f>HYPERLINK("#" &amp; "13!A2", "Consolidated Statement of Financial Position — Assets (Spot Balances)")</f>
        <v>Consolidated Statement of Financial Position — Assets (Spot Balances)</v>
      </c>
      <c r="B22" s="10" t="str">
        <f>HYPERLINK("#" &amp; "13!A2", "13")</f>
        <v>13</v>
      </c>
    </row>
    <row r="23" spans="1:2" ht="15" customHeight="1" x14ac:dyDescent="0.35">
      <c r="A23" s="9" t="str">
        <f>HYPERLINK("#" &amp; "14!A2", "Consolidated Statement of Financial Position  — Liabilities and Equity (Spot Balances)")</f>
        <v>Consolidated Statement of Financial Position  — Liabilities and Equity (Spot Balances)</v>
      </c>
      <c r="B23" s="10" t="str">
        <f>HYPERLINK("#" &amp; "14!A2", "14")</f>
        <v>14</v>
      </c>
    </row>
    <row r="24" spans="1:2" ht="15" customHeight="1" x14ac:dyDescent="0.35">
      <c r="A24" s="9" t="str">
        <f>HYPERLINK("#" &amp; "15!A2", "Average Balance Sheet")</f>
        <v>Average Balance Sheet</v>
      </c>
      <c r="B24" s="10" t="str">
        <f>HYPERLINK("#" &amp; "15!A2", "15")</f>
        <v>15</v>
      </c>
    </row>
    <row r="25" spans="1:2" ht="15" customHeight="1" x14ac:dyDescent="0.35">
      <c r="A25" s="9" t="str">
        <f>HYPERLINK("#" &amp; "16!A2", "Consolidated Statement of Changes in Equity")</f>
        <v>Consolidated Statement of Changes in Equity</v>
      </c>
      <c r="B25" s="10" t="str">
        <f>HYPERLINK("#" &amp; "16!A2", "16")</f>
        <v>16</v>
      </c>
    </row>
    <row r="26" spans="1:2" ht="15" customHeight="1" x14ac:dyDescent="0.35">
      <c r="A26" s="9" t="str">
        <f>HYPERLINK("#" &amp; "17!A2", "Consolidated Statement of Changes in Equity (Continued)")</f>
        <v>Consolidated Statement of Changes in Equity (Continued)</v>
      </c>
      <c r="B26" s="10" t="str">
        <f>HYPERLINK("#" &amp; "17!A2", "17")</f>
        <v>17</v>
      </c>
    </row>
    <row r="27" spans="1:2" ht="15" customHeight="1" x14ac:dyDescent="0.35">
      <c r="A27" s="11"/>
      <c r="B27" s="12"/>
    </row>
    <row r="28" spans="1:2" ht="15" customHeight="1" x14ac:dyDescent="0.35">
      <c r="A28" s="17" t="s">
        <v>11</v>
      </c>
      <c r="B28" s="18"/>
    </row>
    <row r="29" spans="1:2" ht="15" customHeight="1" x14ac:dyDescent="0.35">
      <c r="A29" s="15" t="str">
        <f>HYPERLINK("#" &amp; "18!A2", "• Customer Loans and Acceptances by Type of Borrower")</f>
        <v>• Customer Loans and Acceptances by Type of Borrower</v>
      </c>
      <c r="B29" s="10" t="str">
        <f>HYPERLINK("#" &amp; "18!A2", "18")</f>
        <v>18</v>
      </c>
    </row>
    <row r="30" spans="1:2" ht="15" customHeight="1" x14ac:dyDescent="0.35">
      <c r="A30" s="15" t="str">
        <f>HYPERLINK("#" &amp; "19!A2", "• Impaired Loans by Business Segment")</f>
        <v>• Impaired Loans by Business Segment</v>
      </c>
      <c r="B30" s="10" t="str">
        <f>HYPERLINK("#" &amp; "19!A2", "19")</f>
        <v>19</v>
      </c>
    </row>
    <row r="31" spans="1:2" ht="15" customHeight="1" x14ac:dyDescent="0.35">
      <c r="A31" s="15" t="str">
        <f>HYPERLINK("#" &amp; "20!A2", "• Changes in Gross Impaired Loans by Business Segment")</f>
        <v>• Changes in Gross Impaired Loans by Business Segment</v>
      </c>
      <c r="B31" s="10" t="str">
        <f>HYPERLINK("#" &amp; "20!A2", "20")</f>
        <v>20</v>
      </c>
    </row>
    <row r="32" spans="1:2" ht="15" customHeight="1" x14ac:dyDescent="0.35">
      <c r="A32" s="15" t="str">
        <f>HYPERLINK("#" &amp; "21!A2", "• Allowance for Credit Losses &amp; Other Reserves")</f>
        <v>• Allowance for Credit Losses &amp; Other Reserves</v>
      </c>
      <c r="B32" s="10" t="str">
        <f>HYPERLINK("#" &amp; "21!A2", "21")</f>
        <v>21</v>
      </c>
    </row>
    <row r="33" spans="1:2" ht="15" customHeight="1" x14ac:dyDescent="0.35">
      <c r="A33" s="15" t="str">
        <f>HYPERLINK("#" &amp; "22!A2", "• Impaired Loans by Type of Borrower")</f>
        <v>• Impaired Loans by Type of Borrower</v>
      </c>
      <c r="B33" s="10" t="str">
        <f>HYPERLINK("#" &amp; "22!A2", "22")</f>
        <v>22</v>
      </c>
    </row>
    <row r="34" spans="1:2" ht="15" customHeight="1" x14ac:dyDescent="0.35">
      <c r="A34" s="15" t="str">
        <f>HYPERLINK("#" &amp; "23!A2", "• Provision for Credit Losses by Business Line")</f>
        <v>• Provision for Credit Losses by Business Line</v>
      </c>
      <c r="B34" s="10" t="str">
        <f>HYPERLINK("#" &amp; "23!A2", "23")</f>
        <v>23</v>
      </c>
    </row>
    <row r="35" spans="1:2" ht="15" customHeight="1" x14ac:dyDescent="0.35">
      <c r="A35" s="15" t="str">
        <f>HYPERLINK("#" &amp; "24!A2", "• Provision for Credit Losses by Type of Borrower")</f>
        <v>• Provision for Credit Losses by Type of Borrower</v>
      </c>
      <c r="B35" s="10" t="str">
        <f>HYPERLINK("#" &amp; "24!A2", "24")</f>
        <v>24</v>
      </c>
    </row>
    <row r="36" spans="1:2" ht="15" customHeight="1" x14ac:dyDescent="0.35">
      <c r="A36" s="15"/>
      <c r="B36" s="16"/>
    </row>
    <row r="37" spans="1:2" ht="15" customHeight="1" x14ac:dyDescent="0.35">
      <c r="A37" s="9" t="str">
        <f>HYPERLINK("#" &amp; "25!A2", "Financial Investments - Unrealized Gains (Losses)")</f>
        <v>Financial Investments - Unrealized Gains (Losses)</v>
      </c>
      <c r="B37" s="10" t="str">
        <f>HYPERLINK("#" &amp; "25!A2", "25")</f>
        <v>25</v>
      </c>
    </row>
    <row r="38" spans="1:2" ht="15" customHeight="1" x14ac:dyDescent="0.35">
      <c r="A38" s="9" t="str">
        <f>HYPERLINK("#" &amp; "26!A2", "Regulatory Capital Highlights")</f>
        <v>Regulatory Capital Highlights</v>
      </c>
      <c r="B38" s="10" t="str">
        <f>HYPERLINK("#" &amp; "26!A2", "26")</f>
        <v>26</v>
      </c>
    </row>
    <row r="39" spans="1:2" ht="15" customHeight="1" x14ac:dyDescent="0.35">
      <c r="A39" s="9"/>
      <c r="B39" s="10"/>
    </row>
    <row r="40" spans="1:2" ht="15" customHeight="1" x14ac:dyDescent="0.35">
      <c r="A40" s="9" t="str">
        <f>HYPERLINK("#" &amp; "27!A2", "Appendix 1: Global Banking and Markets (Reported Including LatAm)")</f>
        <v>Appendix 1: Global Banking and Markets (Reported Including LatAm)</v>
      </c>
      <c r="B40" s="10" t="str">
        <f>HYPERLINK("#" &amp; "27!A2", "27")</f>
        <v>27</v>
      </c>
    </row>
    <row r="41" spans="1:2" ht="15" customHeight="1" x14ac:dyDescent="0.35">
      <c r="A41" s="9" t="str">
        <f>HYPERLINK("#" &amp; "28!A2", "Appendix 2: International Banking by Region — Latin America")</f>
        <v>Appendix 2: International Banking by Region — Latin America</v>
      </c>
      <c r="B41" s="10" t="str">
        <f>HYPERLINK("#" &amp; "28!A2", "28")</f>
        <v>28</v>
      </c>
    </row>
    <row r="42" spans="1:2" ht="15" customHeight="1" x14ac:dyDescent="0.35">
      <c r="A42" s="9" t="str">
        <f>HYPERLINK("#" &amp; "29!A2", "                                                                                                   — Caribbean &amp; Central America (C&amp;CA) and Asia")</f>
        <v xml:space="preserve">                                                                                                   — Caribbean &amp; Central America (C&amp;CA) and Asia</v>
      </c>
      <c r="B42" s="10" t="str">
        <f>HYPERLINK("#" &amp; "29!A2", "29")</f>
        <v>29</v>
      </c>
    </row>
    <row r="43" spans="1:2" ht="15" customHeight="1" x14ac:dyDescent="0.35">
      <c r="A43" s="9" t="str">
        <f>HYPERLINK("#" &amp; "30!A2", "Appendix 3: Reconciliation of non-GAAP Financial Measures — Reported and adjusted results")</f>
        <v>Appendix 3: Reconciliation of non-GAAP Financial Measures — Reported and adjusted results</v>
      </c>
      <c r="B43" s="10" t="str">
        <f>HYPERLINK("#" &amp; "30!A2", "30")</f>
        <v>30</v>
      </c>
    </row>
    <row r="44" spans="1:2" ht="15" customHeight="1" x14ac:dyDescent="0.35">
      <c r="A44" s="9" t="str">
        <f>HYPERLINK("#" &amp; "31!A2", "                                                                                                                                     — Return on equity reported and adjusted results by operating segment")</f>
        <v xml:space="preserve">                                                                                                                                     — Return on equity reported and adjusted results by operating segment</v>
      </c>
      <c r="B44" s="10" t="str">
        <f>HYPERLINK("#" &amp; "31!A2", "31")</f>
        <v>31</v>
      </c>
    </row>
    <row r="45" spans="1:2" ht="15" customHeight="1" x14ac:dyDescent="0.35">
      <c r="A45" s="9" t="str">
        <f>HYPERLINK("#" &amp; "32!A2", "                                                                                                                                     — Net Interest Margin by operating segment")</f>
        <v xml:space="preserve">                                                                                                                                     — Net Interest Margin by operating segment</v>
      </c>
      <c r="B45" s="10" t="str">
        <f>HYPERLINK("#" &amp; "32!A2", "32")</f>
        <v>32</v>
      </c>
    </row>
    <row r="46" spans="1:2" ht="15" customHeight="1" x14ac:dyDescent="0.35">
      <c r="A46" s="9" t="str">
        <f>HYPERLINK("#" &amp; "33!A2", "                                                                                                                                     — Net Interest Margin by International Banking Region")</f>
        <v xml:space="preserve">                                                                                                                                     — Net Interest Margin by International Banking Region</v>
      </c>
      <c r="B46" s="10" t="str">
        <f>HYPERLINK("#" &amp; "33!A2", "33")</f>
        <v>33</v>
      </c>
    </row>
    <row r="47" spans="1:2" ht="15" customHeight="1" x14ac:dyDescent="0.35">
      <c r="A47" s="19"/>
      <c r="B47" s="20"/>
    </row>
    <row r="48" spans="1:2" ht="15" customHeight="1" x14ac:dyDescent="0.35">
      <c r="A48" s="3148" t="s">
        <v>12</v>
      </c>
      <c r="B48" s="3148"/>
    </row>
  </sheetData>
  <mergeCells count="1">
    <mergeCell ref="A48:B48"/>
  </mergeCells>
  <hyperlinks>
    <hyperlink ref="A8:B8" location="'2'!A1" display="Common Share and Other Information" xr:uid="{5CB29B86-DE54-4FE4-AFEA-5A82DF281537}"/>
    <hyperlink ref="A9:B9" location="'3'!A1" display="Consolidated Statement of Income" xr:uid="{87563A63-DE38-400A-BB2F-31FF0105E56B}"/>
    <hyperlink ref="A12:B12" location="'4'!A1" display="• Canadian Banking" xr:uid="{70F0F9FA-0C6F-48E9-B2FB-6D9A0E8D8C39}"/>
    <hyperlink ref="A13:B13" location="'5'!A1" display="• International Banking" xr:uid="{43C16E1C-953B-4D15-91ED-356BE42481D0}"/>
    <hyperlink ref="A15:B15" location="'6'!A1" display="• Global Wealth Management" xr:uid="{7DF06676-B157-47EC-8B6A-C3299729B267}"/>
    <hyperlink ref="A16:B16" location="'7'!A1" display="• Global Banking and Markets" xr:uid="{2EEBFBCA-7748-4433-99FC-C5ECDF685A2D}"/>
    <hyperlink ref="A17:B17" location="'8'!A1" display="• Other" xr:uid="{5E1B349F-EE5A-4EAA-AC9B-4F1764A70AC1}"/>
    <hyperlink ref="A19:B19" location="'9'!A1" display="Non-Interest Income" xr:uid="{B4DFD328-5F34-4CBD-8926-E9D2B3F27B92}"/>
    <hyperlink ref="A20:B20" location="'10'!A1" display="Revenue from Trading-Related Activities and Assets Under Administration and Management" xr:uid="{0D65C6F1-161B-40B1-816F-5D5889FE291D}"/>
    <hyperlink ref="A21:B21" location="'11'!A1" display="Operating Expenses" xr:uid="{44925E46-DB3E-452C-B82A-D9F0993DA9E1}"/>
    <hyperlink ref="A22:B22" location="'12'!A1" display="Consolidated Statement of Financial Position — Assets (Spot Balances)" xr:uid="{3C8ACEEC-1E3C-410D-9220-9240764E0226}"/>
    <hyperlink ref="A23:B23" location="'13'!A1" display="Consolidated Statement of Financial Position  — Liabilities and Equity (Spot Balances)" xr:uid="{9243F489-61B2-4AA9-BED3-95D62DCE9934}"/>
    <hyperlink ref="A6" location="EDTF!A2" display="Enhanced Disclosure Task Force (EDTF) Recommendations" xr:uid="{675229CC-ADC3-4230-9D9E-870E78EA19B9}"/>
    <hyperlink ref="A24" location="'15'!A2" display="Average Balance Sheet" xr:uid="{0A5573EE-03C1-4122-AB1F-54BD0FDBE26E}"/>
    <hyperlink ref="A29" location="'18'!A2" display="• Customer Loans and Acceptances by Type of Borrower" xr:uid="{11CD24BE-9DDD-474D-9E4C-F169E35529F9}"/>
    <hyperlink ref="A30" location="'19'!A2" display="• Impaired Loans by Business Segment" xr:uid="{CD4ECB29-AA49-447D-BF27-A2BA30BDBBF3}"/>
    <hyperlink ref="A31" location="'20'!A2" display="• Changes in Gross Impaired Loans by Business Segment" xr:uid="{6324C385-21F7-41C8-A0E0-79FFC958B4C3}"/>
    <hyperlink ref="A32" location="'21'!A2" display="• Allowance for Credit Losses &amp; Other Reserves" xr:uid="{73669D58-3213-44D2-94AC-79640F4757F0}"/>
    <hyperlink ref="A33" location="'22'!A2" display="• Impaired Loans by Type of Borrower" xr:uid="{7F9D4319-610D-4876-8FA2-11B27E8E4627}"/>
    <hyperlink ref="A34" location="'23'!A2" display="• Provision for Credit Losses by Business Line" xr:uid="{6F6BD201-1B16-4C8F-A7FF-39986CF0B169}"/>
    <hyperlink ref="A35" location="'24'!A2" display="• Provision for Credit Losses by Type of Borrower" xr:uid="{982E1FE1-98EB-42D1-8672-CD2C5BFF0462}"/>
    <hyperlink ref="A5" location="Notes_1!A1" display="Notes — Adoption of Non-GAAP Measures" xr:uid="{AB975A33-A2CB-4D91-B786-C099D7EEDBA0}"/>
    <hyperlink ref="A25" location="'16'!A2" display="Consolidated Statement of Changes in Equity" xr:uid="{78A9D628-2154-4DFD-887C-E7CE0A620549}"/>
    <hyperlink ref="B24" location="'15'!A2" display="'15'!A2" xr:uid="{53E3A7C5-1175-44EE-B1FA-90B9AB0AECF7}"/>
    <hyperlink ref="B29" location="'18'!A2" display="'18'!A2" xr:uid="{488B6B06-EC1D-4503-BB2B-E0B048844355}"/>
    <hyperlink ref="B30" location="'19'!A2" display="'19'!A2" xr:uid="{2FD7457B-4C58-411F-A24E-C3632726820B}"/>
    <hyperlink ref="B31" location="'20'!A2" display="'20'!A2" xr:uid="{5C830C9C-DD7C-49AB-9B80-8AFA2A29D806}"/>
    <hyperlink ref="B32" location="'21'!A2" display="'21'!A2" xr:uid="{148BA6C3-DEDD-4EF7-B307-5B326A7CC6DB}"/>
    <hyperlink ref="B33" location="'22'!A2" display="'22'!A2" xr:uid="{AA6CA44A-8801-4CA4-9B8A-2EE81A8759F9}"/>
    <hyperlink ref="B34" location="'23'!A2" display="'23'!A2" xr:uid="{E3829755-1123-47C8-8766-5E29FB61E4D0}"/>
    <hyperlink ref="B35" location="'24'!A2" display="'24'!A2" xr:uid="{1BABC18B-5477-477D-A054-6B3379B57D9A}"/>
    <hyperlink ref="A26" location="'17'!A2" display="Consolidated Statement of Changes in Equity (Continued)" xr:uid="{970FEA33-AFC1-464E-A6D2-31465EBFE1BC}"/>
    <hyperlink ref="B14" location="'6'!A2" display="'6'!A2" xr:uid="{D3AE984B-60EF-415D-9BFC-2F3D1C7EE674}"/>
    <hyperlink ref="B15" location="'7'!A2" display="'7'!A2" xr:uid="{6B68C12E-55A8-460C-91FE-C402A686F5F7}"/>
    <hyperlink ref="B16" location="'8'!A2" display="'8'!A2" xr:uid="{51EE390B-D348-41DE-850D-4ABF8559B105}"/>
    <hyperlink ref="B17" location="'9'!A2" display="'9'!A2" xr:uid="{031A72B9-422F-4FFC-ADD4-D2DAB409967A}"/>
    <hyperlink ref="B26" location="'17'!A2" display="'17'!A2" xr:uid="{51E89803-4C41-4506-9E3C-A013F40FC3FA}"/>
    <hyperlink ref="B25" location="'16'!A2" display="'16'!A2" xr:uid="{4F7F4D6B-B171-4960-89D0-1C4FB626AFFE}"/>
    <hyperlink ref="B23" location="'14'!A2" display="'14'!A2" xr:uid="{4FCFFFC4-3614-4C8B-9D3B-E7C64D564909}"/>
    <hyperlink ref="B22" location="'13'!A2" display="'13'!A2" xr:uid="{27FE8183-09A5-49A9-BC35-748976D79CAB}"/>
    <hyperlink ref="B21" location="'12'!A2" display="'12'!A2" xr:uid="{6D368CDB-CD37-499C-AEE2-516584B234D8}"/>
    <hyperlink ref="B20" location="'11'!A2" display="'11'!A2" xr:uid="{9C9596E4-0440-4161-9573-B567EF66C893}"/>
    <hyperlink ref="B19" location="'10'!A2" display="'10'!A2" xr:uid="{9E9ECF81-A2F3-41B6-8C0E-BA5E83218395}"/>
    <hyperlink ref="B5" location="Notes_1!A1" display="Notes" xr:uid="{2D33AC9A-9F99-43DF-9415-3554D934DCC2}"/>
    <hyperlink ref="B6" location="EDTF!A2" display="Enhanced Disclosure Task Force (EDTF) Recommendations" xr:uid="{5A875066-BF38-4AAB-8976-E30E77A2B6CC}"/>
    <hyperlink ref="B7" location="'1'!A2" display="'1'!A2" xr:uid="{D53A7D08-CB3E-4418-9170-E4893C0322A6}"/>
    <hyperlink ref="A8" location="'2'!A2" display="Common Share and Other Information" xr:uid="{680B006C-2E75-4BA3-BE93-FE1EFAF759AA}"/>
    <hyperlink ref="B8" location="'2'!A2" display="'2'!A2" xr:uid="{F3E01605-32B9-4367-9A24-45E7948CFDD3}"/>
    <hyperlink ref="A9" location="'3'!A2" display="Consolidated Statement of Income" xr:uid="{B75537CD-2CFC-4193-BB8A-66142FB238E6}"/>
    <hyperlink ref="B9" location="'3'!A2" display="'3'!A2" xr:uid="{AD43F3B2-602D-41A5-8C43-189A91B69C05}"/>
    <hyperlink ref="A12" location="'4'!A2" display="• Canadian Banking" xr:uid="{82382B46-F844-4E54-8F83-2519AAF43FCE}"/>
    <hyperlink ref="B12" location="'4'!A2" display="'4'!A2" xr:uid="{C844304F-DDC9-4BB3-AE12-4E71CF79411B}"/>
    <hyperlink ref="A13" location="'5'!A2" display="• International Banking" xr:uid="{EEED649F-35A4-48C7-B176-15E207F69361}"/>
    <hyperlink ref="B13" location="'5'!A2" display="'5'!A2" xr:uid="{876FE3BD-6D1E-45FE-B6DA-35564386D26B}"/>
    <hyperlink ref="A14" location="'6'!A2" display="• International Banking (Constant Dollar)" xr:uid="{A5E8DA9D-720A-4171-A164-12E3CAD745D3}"/>
    <hyperlink ref="A15" location="'7'!A2" display="• Global Wealth Management" xr:uid="{253E418E-44E0-467F-9ECB-B943ABCDCED0}"/>
    <hyperlink ref="A16" location="'8'!A2" display="• Global Banking and Markets" xr:uid="{89D9CD71-6032-4C1F-9797-6BFA899191FD}"/>
    <hyperlink ref="A17" location="'9'!A2" display="• Other" xr:uid="{76A01BE6-3847-45F4-80BB-75ECA72F4812}"/>
    <hyperlink ref="A19" location="'10'!A2" display="Non-Interest Income" xr:uid="{05E8139E-32E5-47AC-B0C8-B420AF69109C}"/>
    <hyperlink ref="A20" location="'11'!A2" display="Revenue from Trading-Related Activities and Assets Under Administration and Management" xr:uid="{136A7789-E2A4-4B75-990A-764C0AFDCCBA}"/>
    <hyperlink ref="A21" location="'12'!A2" display="Operating Expenses" xr:uid="{A876BB52-DB91-429E-89BC-DBE08B27BBA9}"/>
    <hyperlink ref="A22" location="'13'!A2" display="Consolidated Statement of Financial Position — Assets (Spot Balances)" xr:uid="{09FD82BF-8016-4086-BBE1-2CDBBA586285}"/>
    <hyperlink ref="A23" location="'14'!A2" display="Consolidated Statement of Financial Position  — Liabilities and Equity (Spot Balances)" xr:uid="{0A8A9FAE-EB3E-44CB-8988-092CB1787AD8}"/>
    <hyperlink ref="A7" location="'1'!A2" display="'1'!A2" xr:uid="{AEE30E9D-3D7F-45E9-B8CD-F9BFD4375CEB}"/>
  </hyperlinks>
  <pageMargins left="0.5" right="0.5" top="0.5" bottom="0.5" header="0.25" footer="0.25"/>
  <pageSetup scale="73" firstPageNumber="6" orientation="landscape" useFirstPageNumber="1" r:id="rId1"/>
  <headerFooter>
    <oddFooter>&amp;L&amp;G&amp;C&amp;"Scotia,Regular"&amp;9Supplementary Financial Information (SFI)&amp;RToC&amp;"Scotia,Regular"&amp;7</oddFooter>
  </headerFooter>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AFBFE9-21B6-483C-80F0-D473D8C1D288}">
  <sheetPr>
    <pageSetUpPr fitToPage="1"/>
  </sheetPr>
  <dimension ref="A1:J43"/>
  <sheetViews>
    <sheetView showGridLines="0" zoomScaleNormal="100" workbookViewId="0"/>
  </sheetViews>
  <sheetFormatPr defaultRowHeight="12.5" x14ac:dyDescent="0.25"/>
  <cols>
    <col min="1" max="1" width="77.7265625" style="22" customWidth="1"/>
    <col min="2" max="10" width="11.7265625" style="22" customWidth="1"/>
    <col min="11" max="16384" width="8.7265625" style="22"/>
  </cols>
  <sheetData>
    <row r="1" spans="1:10" ht="20" customHeight="1" x14ac:dyDescent="0.25">
      <c r="A1" s="21" t="s">
        <v>13</v>
      </c>
    </row>
    <row r="2" spans="1:10" ht="24" customHeight="1" x14ac:dyDescent="0.25">
      <c r="A2" s="3282" t="s">
        <v>581</v>
      </c>
      <c r="B2" s="3282" t="s">
        <v>15</v>
      </c>
      <c r="C2" s="3282" t="s">
        <v>15</v>
      </c>
      <c r="D2" s="3282" t="s">
        <v>15</v>
      </c>
      <c r="E2" s="3282" t="s">
        <v>15</v>
      </c>
      <c r="F2" s="3282" t="s">
        <v>15</v>
      </c>
      <c r="G2" s="3282" t="s">
        <v>15</v>
      </c>
      <c r="H2" s="3282" t="s">
        <v>15</v>
      </c>
      <c r="I2" s="3282" t="s">
        <v>15</v>
      </c>
      <c r="J2" s="3282" t="s">
        <v>15</v>
      </c>
    </row>
    <row r="3" spans="1:10" ht="15" customHeight="1" x14ac:dyDescent="0.25">
      <c r="A3" s="1666"/>
      <c r="B3" s="3283" t="s">
        <v>174</v>
      </c>
      <c r="C3" s="3290" t="s">
        <v>15</v>
      </c>
      <c r="D3" s="3291">
        <v>2023</v>
      </c>
      <c r="E3" s="3286" t="s">
        <v>15</v>
      </c>
      <c r="F3" s="3286" t="s">
        <v>15</v>
      </c>
      <c r="G3" s="3292" t="s">
        <v>15</v>
      </c>
      <c r="H3" s="3293">
        <v>2022</v>
      </c>
      <c r="I3" s="3286" t="s">
        <v>15</v>
      </c>
      <c r="J3" s="3286" t="s">
        <v>15</v>
      </c>
    </row>
    <row r="4" spans="1:10" ht="15" customHeight="1" x14ac:dyDescent="0.25">
      <c r="A4" s="1667" t="s">
        <v>556</v>
      </c>
      <c r="B4" s="1668" t="s">
        <v>178</v>
      </c>
      <c r="C4" s="1711" t="s">
        <v>179</v>
      </c>
      <c r="D4" s="1712" t="s">
        <v>180</v>
      </c>
      <c r="E4" s="1671" t="s">
        <v>181</v>
      </c>
      <c r="F4" s="1671" t="s">
        <v>182</v>
      </c>
      <c r="G4" s="1713" t="s">
        <v>179</v>
      </c>
      <c r="H4" s="1673" t="s">
        <v>180</v>
      </c>
      <c r="I4" s="1671" t="s">
        <v>181</v>
      </c>
      <c r="J4" s="1671" t="s">
        <v>182</v>
      </c>
    </row>
    <row r="5" spans="1:10" ht="15" customHeight="1" x14ac:dyDescent="0.25">
      <c r="A5" s="1674" t="s">
        <v>582</v>
      </c>
      <c r="B5" s="1668"/>
      <c r="C5" s="1711"/>
      <c r="D5" s="1712"/>
      <c r="E5" s="1671"/>
      <c r="F5" s="1671"/>
      <c r="G5" s="1713"/>
      <c r="H5" s="1673"/>
      <c r="I5" s="1671"/>
      <c r="J5" s="1671"/>
    </row>
    <row r="6" spans="1:10" ht="15" customHeight="1" x14ac:dyDescent="0.25">
      <c r="A6" s="1714" t="s">
        <v>202</v>
      </c>
      <c r="B6" s="1715"/>
      <c r="C6" s="1716"/>
      <c r="D6" s="1717"/>
      <c r="E6" s="1718"/>
      <c r="F6" s="1718"/>
      <c r="G6" s="1719"/>
      <c r="H6" s="1720"/>
      <c r="I6" s="1718"/>
      <c r="J6" s="1718"/>
    </row>
    <row r="7" spans="1:10" ht="15" customHeight="1" x14ac:dyDescent="0.25">
      <c r="A7" s="1697" t="s">
        <v>506</v>
      </c>
      <c r="B7" s="1685">
        <v>292117</v>
      </c>
      <c r="C7" s="1721">
        <v>292576</v>
      </c>
      <c r="D7" s="1722">
        <v>288617</v>
      </c>
      <c r="E7" s="1688">
        <v>284738</v>
      </c>
      <c r="F7" s="1688">
        <v>283651</v>
      </c>
      <c r="G7" s="1723">
        <v>274879</v>
      </c>
      <c r="H7" s="1690">
        <v>265892</v>
      </c>
      <c r="I7" s="1688">
        <v>259503</v>
      </c>
      <c r="J7" s="1688">
        <v>252847</v>
      </c>
    </row>
    <row r="8" spans="1:10" ht="15" customHeight="1" x14ac:dyDescent="0.25">
      <c r="A8" s="1697" t="s">
        <v>568</v>
      </c>
      <c r="B8" s="1685">
        <v>605457</v>
      </c>
      <c r="C8" s="1721">
        <v>597114</v>
      </c>
      <c r="D8" s="1722">
        <v>612267</v>
      </c>
      <c r="E8" s="1688">
        <v>615431</v>
      </c>
      <c r="F8" s="1688">
        <v>611376</v>
      </c>
      <c r="G8" s="1723">
        <v>621740</v>
      </c>
      <c r="H8" s="1690">
        <v>597617</v>
      </c>
      <c r="I8" s="1688">
        <v>566966</v>
      </c>
      <c r="J8" s="1688">
        <v>569268</v>
      </c>
    </row>
    <row r="9" spans="1:10" ht="15" customHeight="1" x14ac:dyDescent="0.25">
      <c r="A9" s="1697" t="s">
        <v>583</v>
      </c>
      <c r="B9" s="1685">
        <v>44454</v>
      </c>
      <c r="C9" s="1721">
        <v>50083</v>
      </c>
      <c r="D9" s="1722">
        <v>51449</v>
      </c>
      <c r="E9" s="1688">
        <v>57056</v>
      </c>
      <c r="F9" s="1688">
        <v>50511</v>
      </c>
      <c r="G9" s="1723">
        <v>53268</v>
      </c>
      <c r="H9" s="1690">
        <v>52672</v>
      </c>
      <c r="I9" s="1688">
        <v>53113</v>
      </c>
      <c r="J9" s="1688">
        <v>54439</v>
      </c>
    </row>
    <row r="10" spans="1:10" ht="15" customHeight="1" x14ac:dyDescent="0.25">
      <c r="A10" s="1698" t="s">
        <v>584</v>
      </c>
      <c r="B10" s="1685">
        <v>942028</v>
      </c>
      <c r="C10" s="1721">
        <v>939773</v>
      </c>
      <c r="D10" s="1722">
        <v>952333</v>
      </c>
      <c r="E10" s="1688">
        <v>957225</v>
      </c>
      <c r="F10" s="1688">
        <v>945538</v>
      </c>
      <c r="G10" s="1723">
        <v>949887</v>
      </c>
      <c r="H10" s="1690">
        <v>916181</v>
      </c>
      <c r="I10" s="1688">
        <v>879582</v>
      </c>
      <c r="J10" s="1688">
        <v>876554</v>
      </c>
    </row>
    <row r="11" spans="1:10" ht="15" customHeight="1" x14ac:dyDescent="0.25">
      <c r="A11" s="1698"/>
      <c r="B11" s="1691"/>
      <c r="C11" s="1724"/>
      <c r="D11" s="1725"/>
      <c r="E11" s="1694"/>
      <c r="F11" s="1694"/>
      <c r="G11" s="1726"/>
      <c r="H11" s="1696"/>
      <c r="I11" s="1694"/>
      <c r="J11" s="1694"/>
    </row>
    <row r="12" spans="1:10" ht="15" customHeight="1" x14ac:dyDescent="0.25">
      <c r="A12" s="1698" t="s">
        <v>585</v>
      </c>
      <c r="B12" s="1685">
        <v>32987</v>
      </c>
      <c r="C12" s="1721">
        <v>32074</v>
      </c>
      <c r="D12" s="1722">
        <v>26779</v>
      </c>
      <c r="E12" s="1688">
        <v>28893</v>
      </c>
      <c r="F12" s="1688">
        <v>26935</v>
      </c>
      <c r="G12" s="1723">
        <v>26583</v>
      </c>
      <c r="H12" s="1690">
        <v>22421</v>
      </c>
      <c r="I12" s="1688">
        <v>22876</v>
      </c>
      <c r="J12" s="1688">
        <v>21927</v>
      </c>
    </row>
    <row r="13" spans="1:10" ht="15" customHeight="1" x14ac:dyDescent="0.35">
      <c r="A13" s="1698"/>
      <c r="B13" s="1727"/>
      <c r="C13" s="1728"/>
      <c r="D13" s="1725"/>
      <c r="E13" s="1729"/>
      <c r="F13" s="1729"/>
      <c r="G13" s="1730"/>
      <c r="H13" s="1696"/>
      <c r="I13" s="1694"/>
      <c r="J13" s="1694"/>
    </row>
    <row r="14" spans="1:10" ht="15" customHeight="1" x14ac:dyDescent="0.35">
      <c r="A14" s="1698" t="s">
        <v>561</v>
      </c>
      <c r="B14" s="1727"/>
      <c r="C14" s="1728"/>
      <c r="D14" s="1725"/>
      <c r="E14" s="1729"/>
      <c r="F14" s="1729"/>
      <c r="G14" s="1730"/>
      <c r="H14" s="1696"/>
      <c r="I14" s="1694"/>
      <c r="J14" s="1694"/>
    </row>
    <row r="15" spans="1:10" ht="15" customHeight="1" x14ac:dyDescent="0.25">
      <c r="A15" s="1697" t="s">
        <v>586</v>
      </c>
      <c r="B15" s="1685">
        <v>9205</v>
      </c>
      <c r="C15" s="1721">
        <v>16094</v>
      </c>
      <c r="D15" s="1722">
        <v>18718</v>
      </c>
      <c r="E15" s="1688">
        <v>20478</v>
      </c>
      <c r="F15" s="1688">
        <v>21951</v>
      </c>
      <c r="G15" s="1723">
        <v>21912</v>
      </c>
      <c r="H15" s="1690">
        <v>19525</v>
      </c>
      <c r="I15" s="1688">
        <v>19844</v>
      </c>
      <c r="J15" s="1688">
        <v>19070</v>
      </c>
    </row>
    <row r="16" spans="1:10" ht="15" customHeight="1" x14ac:dyDescent="0.25">
      <c r="A16" s="1697" t="s">
        <v>587</v>
      </c>
      <c r="B16" s="1685">
        <v>37780</v>
      </c>
      <c r="C16" s="1721">
        <v>43621</v>
      </c>
      <c r="D16" s="1722">
        <v>36403</v>
      </c>
      <c r="E16" s="1688">
        <v>37522</v>
      </c>
      <c r="F16" s="1688">
        <v>41310</v>
      </c>
      <c r="G16" s="1723">
        <v>43439</v>
      </c>
      <c r="H16" s="1690">
        <v>40449</v>
      </c>
      <c r="I16" s="1688">
        <v>44220</v>
      </c>
      <c r="J16" s="1688">
        <v>44620</v>
      </c>
    </row>
    <row r="17" spans="1:10" ht="15" customHeight="1" x14ac:dyDescent="0.25">
      <c r="A17" s="1697" t="s">
        <v>588</v>
      </c>
      <c r="B17" s="1685">
        <v>52861</v>
      </c>
      <c r="C17" s="1721">
        <v>47134</v>
      </c>
      <c r="D17" s="1722">
        <v>58660</v>
      </c>
      <c r="E17" s="1688">
        <v>50848</v>
      </c>
      <c r="F17" s="1688">
        <v>50562</v>
      </c>
      <c r="G17" s="1723">
        <v>52746</v>
      </c>
      <c r="H17" s="1690">
        <v>65900</v>
      </c>
      <c r="I17" s="1688">
        <v>56880</v>
      </c>
      <c r="J17" s="1688">
        <v>57123</v>
      </c>
    </row>
    <row r="18" spans="1:10" ht="15" customHeight="1" x14ac:dyDescent="0.25">
      <c r="A18" s="1697" t="s">
        <v>589</v>
      </c>
      <c r="B18" s="1685">
        <v>173602</v>
      </c>
      <c r="C18" s="1721">
        <v>162115</v>
      </c>
      <c r="D18" s="1722">
        <v>160007</v>
      </c>
      <c r="E18" s="1688">
        <v>147432</v>
      </c>
      <c r="F18" s="1688">
        <v>132631</v>
      </c>
      <c r="G18" s="1723">
        <v>132206</v>
      </c>
      <c r="H18" s="1690">
        <v>139025</v>
      </c>
      <c r="I18" s="1688">
        <v>128145</v>
      </c>
      <c r="J18" s="1688">
        <v>131978</v>
      </c>
    </row>
    <row r="19" spans="1:10" ht="15" customHeight="1" x14ac:dyDescent="0.25">
      <c r="A19" s="1697" t="s">
        <v>590</v>
      </c>
      <c r="B19" s="1685">
        <v>566</v>
      </c>
      <c r="C19" s="1721">
        <v>1000</v>
      </c>
      <c r="D19" s="1722">
        <v>728</v>
      </c>
      <c r="E19" s="1688">
        <v>530</v>
      </c>
      <c r="F19" s="1688">
        <v>388</v>
      </c>
      <c r="G19" s="1723">
        <v>408</v>
      </c>
      <c r="H19" s="1690">
        <v>463</v>
      </c>
      <c r="I19" s="1688">
        <v>288</v>
      </c>
      <c r="J19" s="1688">
        <v>224</v>
      </c>
    </row>
    <row r="20" spans="1:10" ht="15" customHeight="1" x14ac:dyDescent="0.25">
      <c r="A20" s="1697" t="s">
        <v>591</v>
      </c>
      <c r="B20" s="1685">
        <v>8129</v>
      </c>
      <c r="C20" s="1721">
        <v>7984</v>
      </c>
      <c r="D20" s="1722">
        <v>9693</v>
      </c>
      <c r="E20" s="1688">
        <v>9566</v>
      </c>
      <c r="F20" s="1688">
        <v>8784</v>
      </c>
      <c r="G20" s="1723">
        <v>8713</v>
      </c>
      <c r="H20" s="1690">
        <v>8469</v>
      </c>
      <c r="I20" s="1688">
        <v>8413</v>
      </c>
      <c r="J20" s="1688">
        <v>8447</v>
      </c>
    </row>
    <row r="21" spans="1:10" ht="15" customHeight="1" x14ac:dyDescent="0.25">
      <c r="A21" s="1697" t="s">
        <v>592</v>
      </c>
      <c r="B21" s="1685">
        <v>459</v>
      </c>
      <c r="C21" s="1721">
        <v>572</v>
      </c>
      <c r="D21" s="1722">
        <v>631</v>
      </c>
      <c r="E21" s="1688">
        <v>260</v>
      </c>
      <c r="F21" s="1688">
        <v>295</v>
      </c>
      <c r="G21" s="1723">
        <v>321</v>
      </c>
      <c r="H21" s="1690">
        <v>333</v>
      </c>
      <c r="I21" s="1688">
        <v>252</v>
      </c>
      <c r="J21" s="1688">
        <v>254</v>
      </c>
    </row>
    <row r="22" spans="1:10" ht="15" customHeight="1" x14ac:dyDescent="0.25">
      <c r="A22" s="1697" t="s">
        <v>593</v>
      </c>
      <c r="B22" s="1685">
        <v>1451</v>
      </c>
      <c r="C22" s="1721">
        <v>1445</v>
      </c>
      <c r="D22" s="1722">
        <v>1446</v>
      </c>
      <c r="E22" s="1688">
        <v>1408</v>
      </c>
      <c r="F22" s="1688">
        <v>1105</v>
      </c>
      <c r="G22" s="1723">
        <v>1068</v>
      </c>
      <c r="H22" s="1690">
        <v>1099</v>
      </c>
      <c r="I22" s="1688">
        <v>1075</v>
      </c>
      <c r="J22" s="1688">
        <v>1154</v>
      </c>
    </row>
    <row r="23" spans="1:10" ht="15" customHeight="1" x14ac:dyDescent="0.25">
      <c r="A23" s="1697" t="s">
        <v>561</v>
      </c>
      <c r="B23" s="1685">
        <v>59287</v>
      </c>
      <c r="C23" s="1721">
        <v>60622</v>
      </c>
      <c r="D23" s="1722">
        <v>67074</v>
      </c>
      <c r="E23" s="1688">
        <v>64537</v>
      </c>
      <c r="F23" s="1688">
        <v>65248</v>
      </c>
      <c r="G23" s="1723">
        <v>61695</v>
      </c>
      <c r="H23" s="1690">
        <v>60804</v>
      </c>
      <c r="I23" s="1688">
        <v>56942</v>
      </c>
      <c r="J23" s="1688">
        <v>55188</v>
      </c>
    </row>
    <row r="24" spans="1:10" ht="15" customHeight="1" x14ac:dyDescent="0.25">
      <c r="A24" s="1697" t="s">
        <v>594</v>
      </c>
      <c r="B24" s="1685">
        <v>343340</v>
      </c>
      <c r="C24" s="1721">
        <v>340587</v>
      </c>
      <c r="D24" s="1722">
        <v>353360</v>
      </c>
      <c r="E24" s="1688">
        <v>332581</v>
      </c>
      <c r="F24" s="1688">
        <v>322274</v>
      </c>
      <c r="G24" s="1723">
        <v>322508</v>
      </c>
      <c r="H24" s="1690">
        <v>336067</v>
      </c>
      <c r="I24" s="1688">
        <v>316059</v>
      </c>
      <c r="J24" s="1688">
        <v>318058</v>
      </c>
    </row>
    <row r="25" spans="1:10" ht="15" customHeight="1" x14ac:dyDescent="0.25">
      <c r="A25" s="1684" t="s">
        <v>595</v>
      </c>
      <c r="B25" s="1685">
        <v>1318355</v>
      </c>
      <c r="C25" s="1721">
        <v>1312434</v>
      </c>
      <c r="D25" s="1722">
        <v>1332472</v>
      </c>
      <c r="E25" s="1688">
        <v>1318699</v>
      </c>
      <c r="F25" s="1688">
        <v>1294747</v>
      </c>
      <c r="G25" s="1723">
        <v>1298978</v>
      </c>
      <c r="H25" s="1690">
        <v>1274669</v>
      </c>
      <c r="I25" s="1688">
        <v>1218517</v>
      </c>
      <c r="J25" s="1688">
        <v>1216539</v>
      </c>
    </row>
    <row r="26" spans="1:10" ht="15" customHeight="1" x14ac:dyDescent="0.25">
      <c r="A26" s="1731"/>
      <c r="B26" s="1732"/>
      <c r="C26" s="1733"/>
      <c r="D26" s="1734"/>
      <c r="E26" s="1735"/>
      <c r="F26" s="1735"/>
      <c r="G26" s="1736"/>
      <c r="H26" s="1737"/>
      <c r="I26" s="1735"/>
      <c r="J26" s="1735"/>
    </row>
    <row r="27" spans="1:10" ht="15" customHeight="1" x14ac:dyDescent="0.25">
      <c r="A27" s="1674" t="s">
        <v>596</v>
      </c>
      <c r="B27" s="1668"/>
      <c r="C27" s="1711"/>
      <c r="D27" s="1712"/>
      <c r="E27" s="1671"/>
      <c r="F27" s="1671"/>
      <c r="G27" s="1713"/>
      <c r="H27" s="1738"/>
      <c r="I27" s="1739"/>
      <c r="J27" s="1739"/>
    </row>
    <row r="28" spans="1:10" ht="15" customHeight="1" x14ac:dyDescent="0.25">
      <c r="A28" s="1676" t="s">
        <v>597</v>
      </c>
      <c r="B28" s="1715"/>
      <c r="C28" s="1716"/>
      <c r="D28" s="1717"/>
      <c r="E28" s="1718"/>
      <c r="F28" s="1718"/>
      <c r="G28" s="1719"/>
      <c r="H28" s="1740"/>
      <c r="I28" s="1741"/>
      <c r="J28" s="1741"/>
    </row>
    <row r="29" spans="1:10" ht="15" customHeight="1" x14ac:dyDescent="0.25">
      <c r="A29" s="1697" t="s">
        <v>598</v>
      </c>
      <c r="B29" s="1685">
        <v>21066</v>
      </c>
      <c r="C29" s="1721">
        <v>20599</v>
      </c>
      <c r="D29" s="1722">
        <v>20109</v>
      </c>
      <c r="E29" s="1688">
        <v>19627</v>
      </c>
      <c r="F29" s="1688">
        <v>19160</v>
      </c>
      <c r="G29" s="1723">
        <v>18732</v>
      </c>
      <c r="H29" s="1690">
        <v>18707</v>
      </c>
      <c r="I29" s="1688">
        <v>18728</v>
      </c>
      <c r="J29" s="1688">
        <v>18799</v>
      </c>
    </row>
    <row r="30" spans="1:10" ht="15" customHeight="1" x14ac:dyDescent="0.25">
      <c r="A30" s="1697" t="s">
        <v>599</v>
      </c>
      <c r="B30" s="1685">
        <v>57081</v>
      </c>
      <c r="C30" s="1721">
        <v>56443</v>
      </c>
      <c r="D30" s="1722">
        <v>55673</v>
      </c>
      <c r="E30" s="1688">
        <v>55741</v>
      </c>
      <c r="F30" s="1688">
        <v>54944</v>
      </c>
      <c r="G30" s="1723">
        <v>54153</v>
      </c>
      <c r="H30" s="1690">
        <v>53761</v>
      </c>
      <c r="I30" s="1688">
        <v>53151</v>
      </c>
      <c r="J30" s="1688">
        <v>52209</v>
      </c>
    </row>
    <row r="31" spans="1:10" ht="15" customHeight="1" x14ac:dyDescent="0.25">
      <c r="A31" s="1697" t="s">
        <v>600</v>
      </c>
      <c r="B31" s="1685">
        <v>-7502</v>
      </c>
      <c r="C31" s="1721">
        <v>-6998</v>
      </c>
      <c r="D31" s="1722">
        <v>-6931</v>
      </c>
      <c r="E31" s="1688">
        <v>-7343</v>
      </c>
      <c r="F31" s="1688">
        <v>-4909</v>
      </c>
      <c r="G31" s="1723">
        <v>-6643</v>
      </c>
      <c r="H31" s="1690">
        <v>-7166</v>
      </c>
      <c r="I31" s="1688">
        <v>-6684</v>
      </c>
      <c r="J31" s="1688">
        <v>-6034</v>
      </c>
    </row>
    <row r="32" spans="1:10" ht="15" customHeight="1" x14ac:dyDescent="0.25">
      <c r="A32" s="1697" t="s">
        <v>601</v>
      </c>
      <c r="B32" s="1685">
        <v>-68</v>
      </c>
      <c r="C32" s="1721">
        <v>-67</v>
      </c>
      <c r="D32" s="1722">
        <v>-84</v>
      </c>
      <c r="E32" s="1688">
        <v>-88</v>
      </c>
      <c r="F32" s="1688">
        <v>-144</v>
      </c>
      <c r="G32" s="1723">
        <v>-145</v>
      </c>
      <c r="H32" s="1690">
        <v>-152</v>
      </c>
      <c r="I32" s="1688">
        <v>-152</v>
      </c>
      <c r="J32" s="1688">
        <v>-141</v>
      </c>
    </row>
    <row r="33" spans="1:10" ht="15" customHeight="1" x14ac:dyDescent="0.25">
      <c r="A33" s="1697" t="s">
        <v>602</v>
      </c>
      <c r="B33" s="1685">
        <v>70577</v>
      </c>
      <c r="C33" s="1721">
        <v>69977</v>
      </c>
      <c r="D33" s="1742">
        <v>68767</v>
      </c>
      <c r="E33" s="1743">
        <v>67937</v>
      </c>
      <c r="F33" s="1743">
        <v>69051</v>
      </c>
      <c r="G33" s="1744">
        <v>66097</v>
      </c>
      <c r="H33" s="1745">
        <v>65150</v>
      </c>
      <c r="I33" s="1743">
        <v>65043</v>
      </c>
      <c r="J33" s="1743">
        <v>64833</v>
      </c>
    </row>
    <row r="34" spans="1:10" ht="15" customHeight="1" x14ac:dyDescent="0.25">
      <c r="A34" s="1698"/>
      <c r="B34" s="1691"/>
      <c r="C34" s="1724"/>
      <c r="D34" s="1725"/>
      <c r="E34" s="1694"/>
      <c r="F34" s="1694"/>
      <c r="G34" s="1726"/>
      <c r="H34" s="1696"/>
      <c r="I34" s="1694"/>
      <c r="J34" s="1694"/>
    </row>
    <row r="35" spans="1:10" ht="15" customHeight="1" x14ac:dyDescent="0.25">
      <c r="A35" s="1698" t="s">
        <v>603</v>
      </c>
      <c r="B35" s="1685">
        <v>8779</v>
      </c>
      <c r="C35" s="1721">
        <v>8779</v>
      </c>
      <c r="D35" s="1722">
        <v>8075</v>
      </c>
      <c r="E35" s="1688">
        <v>8075</v>
      </c>
      <c r="F35" s="1688">
        <v>8075</v>
      </c>
      <c r="G35" s="1723">
        <v>8075</v>
      </c>
      <c r="H35" s="1690">
        <v>8075</v>
      </c>
      <c r="I35" s="1688">
        <v>7052</v>
      </c>
      <c r="J35" s="1688">
        <v>5552</v>
      </c>
    </row>
    <row r="36" spans="1:10" ht="15" customHeight="1" x14ac:dyDescent="0.25">
      <c r="A36" s="1698" t="s">
        <v>604</v>
      </c>
      <c r="B36" s="1685">
        <v>79356</v>
      </c>
      <c r="C36" s="1721">
        <v>78756</v>
      </c>
      <c r="D36" s="1722">
        <v>76842</v>
      </c>
      <c r="E36" s="1688">
        <v>76012</v>
      </c>
      <c r="F36" s="1688">
        <v>77126</v>
      </c>
      <c r="G36" s="1723">
        <v>74172</v>
      </c>
      <c r="H36" s="1690">
        <v>73225</v>
      </c>
      <c r="I36" s="1688">
        <v>72095</v>
      </c>
      <c r="J36" s="1688">
        <v>70385</v>
      </c>
    </row>
    <row r="37" spans="1:10" ht="15" customHeight="1" x14ac:dyDescent="0.25">
      <c r="A37" s="1698"/>
      <c r="B37" s="1691"/>
      <c r="C37" s="1724"/>
      <c r="D37" s="1725"/>
      <c r="E37" s="1694"/>
      <c r="F37" s="1694"/>
      <c r="G37" s="1726"/>
      <c r="H37" s="1696"/>
      <c r="I37" s="1694"/>
      <c r="J37" s="1694"/>
    </row>
    <row r="38" spans="1:10" ht="15" customHeight="1" x14ac:dyDescent="0.25">
      <c r="A38" s="1698" t="s">
        <v>605</v>
      </c>
      <c r="B38" s="1685">
        <v>1719</v>
      </c>
      <c r="C38" s="1721">
        <v>1696</v>
      </c>
      <c r="D38" s="1722">
        <v>1729</v>
      </c>
      <c r="E38" s="1688">
        <v>1655</v>
      </c>
      <c r="F38" s="1688">
        <v>1593</v>
      </c>
      <c r="G38" s="1723">
        <v>1559</v>
      </c>
      <c r="H38" s="1690">
        <v>1524</v>
      </c>
      <c r="I38" s="1688">
        <v>1490</v>
      </c>
      <c r="J38" s="1688">
        <v>1582</v>
      </c>
    </row>
    <row r="39" spans="1:10" ht="15" customHeight="1" x14ac:dyDescent="0.25">
      <c r="A39" s="1684" t="s">
        <v>606</v>
      </c>
      <c r="B39" s="1685">
        <v>81075</v>
      </c>
      <c r="C39" s="1721">
        <v>80452</v>
      </c>
      <c r="D39" s="1722">
        <v>78571</v>
      </c>
      <c r="E39" s="1688">
        <v>77667</v>
      </c>
      <c r="F39" s="1688">
        <v>78719</v>
      </c>
      <c r="G39" s="1723">
        <v>75731</v>
      </c>
      <c r="H39" s="1690">
        <v>74749</v>
      </c>
      <c r="I39" s="1688">
        <v>73585</v>
      </c>
      <c r="J39" s="1688">
        <v>71967</v>
      </c>
    </row>
    <row r="40" spans="1:10" ht="15" customHeight="1" x14ac:dyDescent="0.25">
      <c r="A40" s="1700"/>
      <c r="B40" s="1746"/>
      <c r="C40" s="1747"/>
      <c r="D40" s="1748"/>
      <c r="E40" s="1749"/>
      <c r="F40" s="1749"/>
      <c r="G40" s="1750"/>
      <c r="H40" s="1751"/>
      <c r="I40" s="1752"/>
      <c r="J40" s="1752"/>
    </row>
    <row r="41" spans="1:10" ht="15" customHeight="1" x14ac:dyDescent="0.25">
      <c r="A41" s="1701" t="s">
        <v>607</v>
      </c>
      <c r="B41" s="1702">
        <v>1399430</v>
      </c>
      <c r="C41" s="1753">
        <v>1392886</v>
      </c>
      <c r="D41" s="1704">
        <v>1411043</v>
      </c>
      <c r="E41" s="1705">
        <v>1396366</v>
      </c>
      <c r="F41" s="1705">
        <v>1373466</v>
      </c>
      <c r="G41" s="1706">
        <v>1374709</v>
      </c>
      <c r="H41" s="1707">
        <v>1349418</v>
      </c>
      <c r="I41" s="1705">
        <v>1292102</v>
      </c>
      <c r="J41" s="1705">
        <v>1288506</v>
      </c>
    </row>
    <row r="42" spans="1:10" ht="6" customHeight="1" x14ac:dyDescent="0.25">
      <c r="A42" s="1754"/>
      <c r="B42" s="1755"/>
      <c r="C42" s="1755"/>
      <c r="D42" s="1755"/>
      <c r="E42" s="1755"/>
      <c r="F42" s="1755"/>
      <c r="G42" s="1755"/>
      <c r="H42" s="1755"/>
      <c r="I42" s="1755"/>
      <c r="J42" s="1755"/>
    </row>
    <row r="43" spans="1:10" ht="6" customHeight="1" x14ac:dyDescent="0.25">
      <c r="A43" s="3289"/>
      <c r="B43" s="3289" t="s">
        <v>15</v>
      </c>
      <c r="C43" s="3289" t="s">
        <v>15</v>
      </c>
      <c r="D43" s="3289" t="s">
        <v>15</v>
      </c>
      <c r="E43" s="3289" t="s">
        <v>15</v>
      </c>
      <c r="F43" s="3289" t="s">
        <v>15</v>
      </c>
      <c r="G43" s="3289" t="s">
        <v>15</v>
      </c>
      <c r="H43" s="3289" t="s">
        <v>15</v>
      </c>
      <c r="I43" s="3289" t="s">
        <v>15</v>
      </c>
      <c r="J43" s="3289" t="s">
        <v>15</v>
      </c>
    </row>
  </sheetData>
  <mergeCells count="5">
    <mergeCell ref="A2:J2"/>
    <mergeCell ref="B3:C3"/>
    <mergeCell ref="D3:G3"/>
    <mergeCell ref="H3:J3"/>
    <mergeCell ref="A43:J43"/>
  </mergeCells>
  <hyperlinks>
    <hyperlink ref="A1" location="ToC!A2" display="Back to Table of Contents" xr:uid="{7726E470-AA04-44D8-849E-A731AC1A38F3}"/>
  </hyperlinks>
  <pageMargins left="0.5" right="0.5" top="0.5" bottom="0.5" header="0.25" footer="0.25"/>
  <pageSetup scale="69" orientation="landscape" r:id="rId1"/>
  <headerFooter>
    <oddFooter>&amp;L&amp;G&amp;C&amp;"Scotia,Regular"&amp;9Supplementary Financial Information (SFI)&amp;R14&amp;"Scotia,Regular"&amp;7</oddFooter>
  </headerFooter>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3EF4B0-C1BA-4736-9839-BEA3F8BA2132}">
  <sheetPr>
    <pageSetUpPr fitToPage="1"/>
  </sheetPr>
  <dimension ref="A1:N59"/>
  <sheetViews>
    <sheetView showGridLines="0" zoomScaleNormal="100" workbookViewId="0"/>
  </sheetViews>
  <sheetFormatPr defaultRowHeight="12.5" x14ac:dyDescent="0.25"/>
  <cols>
    <col min="1" max="1" width="82.7265625" style="22" customWidth="1"/>
    <col min="2" max="3" width="12.26953125" style="22" customWidth="1"/>
    <col min="4" max="11" width="11.7265625" style="22" customWidth="1"/>
    <col min="12" max="12" width="12.453125" style="22" customWidth="1"/>
    <col min="13" max="14" width="11.7265625" style="22" customWidth="1"/>
    <col min="15" max="16384" width="8.7265625" style="22"/>
  </cols>
  <sheetData>
    <row r="1" spans="1:14" ht="20" customHeight="1" x14ac:dyDescent="0.25">
      <c r="A1" s="21" t="s">
        <v>13</v>
      </c>
    </row>
    <row r="2" spans="1:14" ht="25" customHeight="1" x14ac:dyDescent="0.25">
      <c r="A2" s="3296" t="s">
        <v>608</v>
      </c>
      <c r="B2" s="3296" t="s">
        <v>15</v>
      </c>
      <c r="C2" s="3296" t="s">
        <v>15</v>
      </c>
      <c r="D2" s="3296" t="s">
        <v>15</v>
      </c>
      <c r="E2" s="3296" t="s">
        <v>15</v>
      </c>
      <c r="F2" s="3296" t="s">
        <v>15</v>
      </c>
      <c r="G2" s="3296" t="s">
        <v>15</v>
      </c>
      <c r="H2" s="3296" t="s">
        <v>15</v>
      </c>
      <c r="I2" s="3296" t="s">
        <v>15</v>
      </c>
      <c r="J2" s="3296" t="s">
        <v>15</v>
      </c>
      <c r="K2" s="3296" t="s">
        <v>15</v>
      </c>
      <c r="L2" s="3296" t="s">
        <v>15</v>
      </c>
      <c r="M2" s="3296" t="s">
        <v>15</v>
      </c>
      <c r="N2" s="3296" t="s">
        <v>15</v>
      </c>
    </row>
    <row r="3" spans="1:14" ht="15" customHeight="1" x14ac:dyDescent="0.25">
      <c r="A3" s="1756"/>
      <c r="B3" s="3297" t="s">
        <v>174</v>
      </c>
      <c r="C3" s="3298" t="s">
        <v>15</v>
      </c>
      <c r="D3" s="3299">
        <v>2023</v>
      </c>
      <c r="E3" s="3300" t="s">
        <v>15</v>
      </c>
      <c r="F3" s="3300" t="s">
        <v>15</v>
      </c>
      <c r="G3" s="3301" t="s">
        <v>15</v>
      </c>
      <c r="H3" s="3299">
        <v>2022</v>
      </c>
      <c r="I3" s="3300" t="s">
        <v>15</v>
      </c>
      <c r="J3" s="3300" t="s">
        <v>15</v>
      </c>
      <c r="K3" s="3302" t="s">
        <v>175</v>
      </c>
      <c r="L3" s="3303" t="s">
        <v>15</v>
      </c>
      <c r="M3" s="3300" t="s">
        <v>176</v>
      </c>
      <c r="N3" s="3300" t="s">
        <v>15</v>
      </c>
    </row>
    <row r="4" spans="1:14" ht="15" customHeight="1" x14ac:dyDescent="0.25">
      <c r="A4" s="1757" t="s">
        <v>556</v>
      </c>
      <c r="B4" s="1758" t="s">
        <v>178</v>
      </c>
      <c r="C4" s="1759" t="s">
        <v>179</v>
      </c>
      <c r="D4" s="1760" t="s">
        <v>180</v>
      </c>
      <c r="E4" s="1761" t="s">
        <v>181</v>
      </c>
      <c r="F4" s="1761" t="s">
        <v>182</v>
      </c>
      <c r="G4" s="1762" t="s">
        <v>179</v>
      </c>
      <c r="H4" s="1763" t="s">
        <v>180</v>
      </c>
      <c r="I4" s="1761" t="s">
        <v>181</v>
      </c>
      <c r="J4" s="1761" t="s">
        <v>182</v>
      </c>
      <c r="K4" s="1764" t="s">
        <v>183</v>
      </c>
      <c r="L4" s="1765">
        <v>2023</v>
      </c>
      <c r="M4" s="1761">
        <v>2023</v>
      </c>
      <c r="N4" s="1761">
        <v>2022</v>
      </c>
    </row>
    <row r="5" spans="1:14" ht="15" customHeight="1" x14ac:dyDescent="0.25">
      <c r="A5" s="1766" t="s">
        <v>609</v>
      </c>
      <c r="B5" s="1767">
        <v>62725</v>
      </c>
      <c r="C5" s="1768">
        <v>72182</v>
      </c>
      <c r="D5" s="1769">
        <v>81228</v>
      </c>
      <c r="E5" s="1770">
        <v>79729</v>
      </c>
      <c r="F5" s="1770">
        <v>73123</v>
      </c>
      <c r="G5" s="1771">
        <v>76271</v>
      </c>
      <c r="H5" s="1772">
        <v>66073</v>
      </c>
      <c r="I5" s="1770">
        <v>78134</v>
      </c>
      <c r="J5" s="1770">
        <v>94428</v>
      </c>
      <c r="K5" s="1773">
        <v>67505</v>
      </c>
      <c r="L5" s="1774">
        <v>74723</v>
      </c>
      <c r="M5" s="1775">
        <v>77625</v>
      </c>
      <c r="N5" s="1775">
        <v>81928</v>
      </c>
    </row>
    <row r="6" spans="1:14" ht="15" customHeight="1" x14ac:dyDescent="0.25">
      <c r="A6" s="1776"/>
      <c r="B6" s="1777"/>
      <c r="C6" s="1778"/>
      <c r="D6" s="1779"/>
      <c r="E6" s="1780"/>
      <c r="F6" s="1780"/>
      <c r="G6" s="1781"/>
      <c r="H6" s="1782"/>
      <c r="I6" s="1780"/>
      <c r="J6" s="1780"/>
      <c r="K6" s="1783"/>
      <c r="L6" s="1784"/>
      <c r="M6" s="1785"/>
      <c r="N6" s="1785"/>
    </row>
    <row r="7" spans="1:14" ht="15" customHeight="1" x14ac:dyDescent="0.35">
      <c r="A7" s="1776" t="s">
        <v>610</v>
      </c>
      <c r="B7" s="1777"/>
      <c r="C7" s="1786"/>
      <c r="D7" s="1779"/>
      <c r="E7" s="1780"/>
      <c r="F7" s="1780"/>
      <c r="G7" s="1781"/>
      <c r="H7" s="1782"/>
      <c r="I7" s="1780"/>
      <c r="J7" s="1780"/>
      <c r="K7" s="1783"/>
      <c r="L7" s="1784"/>
      <c r="M7" s="1785"/>
      <c r="N7" s="1785"/>
    </row>
    <row r="8" spans="1:14" ht="15" customHeight="1" x14ac:dyDescent="0.25">
      <c r="A8" s="1787" t="s">
        <v>611</v>
      </c>
      <c r="B8" s="1788">
        <v>137187</v>
      </c>
      <c r="C8" s="1789">
        <v>134547</v>
      </c>
      <c r="D8" s="1790">
        <v>117678</v>
      </c>
      <c r="E8" s="1791">
        <v>117052</v>
      </c>
      <c r="F8" s="1791">
        <v>107996</v>
      </c>
      <c r="G8" s="1792">
        <v>111996</v>
      </c>
      <c r="H8" s="1793">
        <v>109609</v>
      </c>
      <c r="I8" s="1791">
        <v>120724</v>
      </c>
      <c r="J8" s="1791">
        <v>136569</v>
      </c>
      <c r="K8" s="1794">
        <v>135852</v>
      </c>
      <c r="L8" s="1795">
        <v>110029</v>
      </c>
      <c r="M8" s="1796">
        <v>113727</v>
      </c>
      <c r="N8" s="1796">
        <v>130469</v>
      </c>
    </row>
    <row r="9" spans="1:14" ht="15" customHeight="1" x14ac:dyDescent="0.25">
      <c r="A9" s="1787" t="s">
        <v>612</v>
      </c>
      <c r="B9" s="1788">
        <v>7550</v>
      </c>
      <c r="C9" s="1789">
        <v>7467</v>
      </c>
      <c r="D9" s="1790">
        <v>8539</v>
      </c>
      <c r="E9" s="1791">
        <v>7887</v>
      </c>
      <c r="F9" s="1791">
        <v>7615</v>
      </c>
      <c r="G9" s="1792">
        <v>7978</v>
      </c>
      <c r="H9" s="1793">
        <v>8198</v>
      </c>
      <c r="I9" s="1791">
        <v>8166</v>
      </c>
      <c r="J9" s="1791">
        <v>8221</v>
      </c>
      <c r="K9" s="1794">
        <v>7508</v>
      </c>
      <c r="L9" s="1795">
        <v>7800</v>
      </c>
      <c r="M9" s="1796">
        <v>8008</v>
      </c>
      <c r="N9" s="1796">
        <v>8148</v>
      </c>
    </row>
    <row r="10" spans="1:14" ht="15" customHeight="1" x14ac:dyDescent="0.25">
      <c r="A10" s="1797" t="s">
        <v>562</v>
      </c>
      <c r="B10" s="1788">
        <v>144737</v>
      </c>
      <c r="C10" s="1789">
        <v>142014</v>
      </c>
      <c r="D10" s="1790">
        <v>126217</v>
      </c>
      <c r="E10" s="1791">
        <v>124939</v>
      </c>
      <c r="F10" s="1791">
        <v>115611</v>
      </c>
      <c r="G10" s="1792">
        <v>119974</v>
      </c>
      <c r="H10" s="1793">
        <v>117807</v>
      </c>
      <c r="I10" s="1791">
        <v>128890</v>
      </c>
      <c r="J10" s="1791">
        <v>144790</v>
      </c>
      <c r="K10" s="1794">
        <v>143360</v>
      </c>
      <c r="L10" s="1795">
        <v>117829</v>
      </c>
      <c r="M10" s="1796">
        <v>121735</v>
      </c>
      <c r="N10" s="1796">
        <v>138617</v>
      </c>
    </row>
    <row r="11" spans="1:14" ht="15" customHeight="1" x14ac:dyDescent="0.25">
      <c r="A11" s="1776"/>
      <c r="B11" s="1777"/>
      <c r="C11" s="1778"/>
      <c r="D11" s="1779"/>
      <c r="E11" s="1780"/>
      <c r="F11" s="1780"/>
      <c r="G11" s="1781"/>
      <c r="H11" s="1782"/>
      <c r="I11" s="1780"/>
      <c r="J11" s="1780"/>
      <c r="K11" s="1783"/>
      <c r="L11" s="1784"/>
      <c r="M11" s="1785"/>
      <c r="N11" s="1785"/>
    </row>
    <row r="12" spans="1:14" ht="15" customHeight="1" x14ac:dyDescent="0.25">
      <c r="A12" s="1776" t="s">
        <v>613</v>
      </c>
      <c r="B12" s="1788">
        <v>191661</v>
      </c>
      <c r="C12" s="1789">
        <v>194807</v>
      </c>
      <c r="D12" s="1790">
        <v>196039</v>
      </c>
      <c r="E12" s="1791">
        <v>191030</v>
      </c>
      <c r="F12" s="1791">
        <v>189757</v>
      </c>
      <c r="G12" s="1792">
        <v>174942</v>
      </c>
      <c r="H12" s="1793">
        <v>157438</v>
      </c>
      <c r="I12" s="1791">
        <v>146002</v>
      </c>
      <c r="J12" s="1791">
        <v>129761</v>
      </c>
      <c r="K12" s="1794">
        <v>193252</v>
      </c>
      <c r="L12" s="1795">
        <v>182227</v>
      </c>
      <c r="M12" s="1796">
        <v>187927</v>
      </c>
      <c r="N12" s="1796">
        <v>141690</v>
      </c>
    </row>
    <row r="13" spans="1:14" ht="15" customHeight="1" x14ac:dyDescent="0.25">
      <c r="A13" s="1776"/>
      <c r="B13" s="1777"/>
      <c r="C13" s="1778"/>
      <c r="D13" s="1779"/>
      <c r="E13" s="1780"/>
      <c r="F13" s="1780"/>
      <c r="G13" s="1781"/>
      <c r="H13" s="1782"/>
      <c r="I13" s="1780"/>
      <c r="J13" s="1780"/>
      <c r="K13" s="1783"/>
      <c r="L13" s="1784"/>
      <c r="M13" s="1785"/>
      <c r="N13" s="1785"/>
    </row>
    <row r="14" spans="1:14" ht="15" customHeight="1" x14ac:dyDescent="0.25">
      <c r="A14" s="1776" t="s">
        <v>614</v>
      </c>
      <c r="B14" s="1788">
        <v>146404</v>
      </c>
      <c r="C14" s="1789">
        <v>138972</v>
      </c>
      <c r="D14" s="1790">
        <v>120556</v>
      </c>
      <c r="E14" s="1791">
        <v>116816</v>
      </c>
      <c r="F14" s="1791">
        <v>117542</v>
      </c>
      <c r="G14" s="1792">
        <v>114902</v>
      </c>
      <c r="H14" s="1793">
        <v>111944</v>
      </c>
      <c r="I14" s="1791">
        <v>105153</v>
      </c>
      <c r="J14" s="1791">
        <v>91618</v>
      </c>
      <c r="K14" s="1794">
        <v>142647</v>
      </c>
      <c r="L14" s="1795">
        <v>116200</v>
      </c>
      <c r="M14" s="1796">
        <v>117453</v>
      </c>
      <c r="N14" s="1796">
        <v>97287</v>
      </c>
    </row>
    <row r="15" spans="1:14" ht="15" customHeight="1" x14ac:dyDescent="0.25">
      <c r="A15" s="1776"/>
      <c r="B15" s="1777"/>
      <c r="C15" s="1778"/>
      <c r="D15" s="1779"/>
      <c r="E15" s="1780"/>
      <c r="F15" s="1780"/>
      <c r="G15" s="1781"/>
      <c r="H15" s="1782"/>
      <c r="I15" s="1780"/>
      <c r="J15" s="1780"/>
      <c r="K15" s="1783"/>
      <c r="L15" s="1784"/>
      <c r="M15" s="1785"/>
      <c r="N15" s="1785"/>
    </row>
    <row r="16" spans="1:14" ht="15" customHeight="1" x14ac:dyDescent="0.25">
      <c r="A16" s="1776" t="s">
        <v>615</v>
      </c>
      <c r="B16" s="1777"/>
      <c r="C16" s="1778"/>
      <c r="D16" s="1779"/>
      <c r="E16" s="1780"/>
      <c r="F16" s="1780"/>
      <c r="G16" s="1781"/>
      <c r="H16" s="1782"/>
      <c r="I16" s="1780"/>
      <c r="J16" s="1780"/>
      <c r="K16" s="1783"/>
      <c r="L16" s="1784"/>
      <c r="M16" s="1785"/>
      <c r="N16" s="1785"/>
    </row>
    <row r="17" spans="1:14" ht="15" customHeight="1" x14ac:dyDescent="0.25">
      <c r="A17" s="1787" t="s">
        <v>616</v>
      </c>
      <c r="B17" s="1788">
        <v>341092</v>
      </c>
      <c r="C17" s="1789">
        <v>341492</v>
      </c>
      <c r="D17" s="1790">
        <v>343696</v>
      </c>
      <c r="E17" s="1791">
        <v>350534</v>
      </c>
      <c r="F17" s="1791">
        <v>353227</v>
      </c>
      <c r="G17" s="1792">
        <v>351178</v>
      </c>
      <c r="H17" s="1793">
        <v>346793</v>
      </c>
      <c r="I17" s="1791">
        <v>341673</v>
      </c>
      <c r="J17" s="1791">
        <v>335368</v>
      </c>
      <c r="K17" s="1794">
        <v>341527</v>
      </c>
      <c r="L17" s="1795">
        <v>352185</v>
      </c>
      <c r="M17" s="1796">
        <v>349629</v>
      </c>
      <c r="N17" s="1796">
        <v>337664</v>
      </c>
    </row>
    <row r="18" spans="1:14" ht="15" customHeight="1" x14ac:dyDescent="0.25">
      <c r="A18" s="1787" t="s">
        <v>617</v>
      </c>
      <c r="B18" s="1788">
        <v>105050</v>
      </c>
      <c r="C18" s="1789">
        <v>104444</v>
      </c>
      <c r="D18" s="1790">
        <v>104104</v>
      </c>
      <c r="E18" s="1791">
        <v>104020</v>
      </c>
      <c r="F18" s="1791">
        <v>102337</v>
      </c>
      <c r="G18" s="1792">
        <v>101099</v>
      </c>
      <c r="H18" s="1793">
        <v>98886</v>
      </c>
      <c r="I18" s="1791">
        <v>96385</v>
      </c>
      <c r="J18" s="1791">
        <v>93904</v>
      </c>
      <c r="K18" s="1794">
        <v>104745</v>
      </c>
      <c r="L18" s="1795">
        <v>101708</v>
      </c>
      <c r="M18" s="1796">
        <v>102894</v>
      </c>
      <c r="N18" s="1796">
        <v>95475</v>
      </c>
    </row>
    <row r="19" spans="1:14" ht="15" customHeight="1" x14ac:dyDescent="0.25">
      <c r="A19" s="1787" t="s">
        <v>618</v>
      </c>
      <c r="B19" s="1788">
        <v>17148</v>
      </c>
      <c r="C19" s="1789">
        <v>17096</v>
      </c>
      <c r="D19" s="1790">
        <v>16656</v>
      </c>
      <c r="E19" s="1791">
        <v>16348</v>
      </c>
      <c r="F19" s="1791">
        <v>15823</v>
      </c>
      <c r="G19" s="1792">
        <v>15117</v>
      </c>
      <c r="H19" s="1793">
        <v>14279</v>
      </c>
      <c r="I19" s="1791">
        <v>13862</v>
      </c>
      <c r="J19" s="1791">
        <v>13398</v>
      </c>
      <c r="K19" s="1794">
        <v>17122</v>
      </c>
      <c r="L19" s="1795">
        <v>15464</v>
      </c>
      <c r="M19" s="1796">
        <v>15987</v>
      </c>
      <c r="N19" s="1796">
        <v>13622</v>
      </c>
    </row>
    <row r="20" spans="1:14" ht="15" customHeight="1" x14ac:dyDescent="0.25">
      <c r="A20" s="1787" t="s">
        <v>619</v>
      </c>
      <c r="B20" s="1788">
        <v>286874</v>
      </c>
      <c r="C20" s="1789">
        <v>289899</v>
      </c>
      <c r="D20" s="1790">
        <v>290547</v>
      </c>
      <c r="E20" s="1791">
        <v>292850</v>
      </c>
      <c r="F20" s="1791">
        <v>297071</v>
      </c>
      <c r="G20" s="1792">
        <v>293029</v>
      </c>
      <c r="H20" s="1793">
        <v>278331</v>
      </c>
      <c r="I20" s="1791">
        <v>260869</v>
      </c>
      <c r="J20" s="1791">
        <v>242840</v>
      </c>
      <c r="K20" s="1794">
        <v>288148</v>
      </c>
      <c r="L20" s="1795">
        <v>295017</v>
      </c>
      <c r="M20" s="1796">
        <v>293345</v>
      </c>
      <c r="N20" s="1796">
        <v>253335</v>
      </c>
    </row>
    <row r="21" spans="1:14" ht="15" customHeight="1" x14ac:dyDescent="0.25">
      <c r="A21" s="1787" t="s">
        <v>620</v>
      </c>
      <c r="B21" s="1788">
        <v>750164</v>
      </c>
      <c r="C21" s="1789">
        <v>752931</v>
      </c>
      <c r="D21" s="1790">
        <v>755003</v>
      </c>
      <c r="E21" s="1791">
        <v>763752</v>
      </c>
      <c r="F21" s="1791">
        <v>768458</v>
      </c>
      <c r="G21" s="1792">
        <v>760423</v>
      </c>
      <c r="H21" s="1793">
        <v>738289</v>
      </c>
      <c r="I21" s="1791">
        <v>712789</v>
      </c>
      <c r="J21" s="1791">
        <v>685510</v>
      </c>
      <c r="K21" s="1794">
        <v>751542</v>
      </c>
      <c r="L21" s="1795">
        <v>764374</v>
      </c>
      <c r="M21" s="1796">
        <v>761855</v>
      </c>
      <c r="N21" s="1796">
        <v>700096</v>
      </c>
    </row>
    <row r="22" spans="1:14" ht="15" customHeight="1" x14ac:dyDescent="0.25">
      <c r="A22" s="1787" t="s">
        <v>621</v>
      </c>
      <c r="B22" s="1788">
        <v>6490</v>
      </c>
      <c r="C22" s="1789">
        <v>6507</v>
      </c>
      <c r="D22" s="1790">
        <v>6090</v>
      </c>
      <c r="E22" s="1791">
        <v>5889</v>
      </c>
      <c r="F22" s="1791">
        <v>5657</v>
      </c>
      <c r="G22" s="1792">
        <v>5504</v>
      </c>
      <c r="H22" s="1793">
        <v>5295</v>
      </c>
      <c r="I22" s="1791">
        <v>5250</v>
      </c>
      <c r="J22" s="1791">
        <v>5425</v>
      </c>
      <c r="K22" s="1794">
        <v>6498</v>
      </c>
      <c r="L22" s="1795">
        <v>5579</v>
      </c>
      <c r="M22" s="1796">
        <v>5786</v>
      </c>
      <c r="N22" s="1796">
        <v>5372</v>
      </c>
    </row>
    <row r="23" spans="1:14" ht="15" customHeight="1" x14ac:dyDescent="0.25">
      <c r="A23" s="1776" t="s">
        <v>622</v>
      </c>
      <c r="B23" s="1788">
        <v>743674</v>
      </c>
      <c r="C23" s="1789">
        <v>746424</v>
      </c>
      <c r="D23" s="1790">
        <v>748913</v>
      </c>
      <c r="E23" s="1791">
        <v>757863</v>
      </c>
      <c r="F23" s="1791">
        <v>762801</v>
      </c>
      <c r="G23" s="1792">
        <v>754919</v>
      </c>
      <c r="H23" s="1793">
        <v>732994</v>
      </c>
      <c r="I23" s="1791">
        <v>707539</v>
      </c>
      <c r="J23" s="1791">
        <v>680085</v>
      </c>
      <c r="K23" s="1794">
        <v>745044</v>
      </c>
      <c r="L23" s="1795">
        <v>758795</v>
      </c>
      <c r="M23" s="1796">
        <v>756069</v>
      </c>
      <c r="N23" s="1796">
        <v>694724</v>
      </c>
    </row>
    <row r="24" spans="1:14" ht="15" customHeight="1" x14ac:dyDescent="0.25">
      <c r="A24" s="1797"/>
      <c r="B24" s="1777"/>
      <c r="C24" s="1778"/>
      <c r="D24" s="1779"/>
      <c r="E24" s="1780"/>
      <c r="F24" s="1780"/>
      <c r="G24" s="1781"/>
      <c r="H24" s="1782"/>
      <c r="I24" s="1780"/>
      <c r="J24" s="1780"/>
      <c r="K24" s="1783"/>
      <c r="L24" s="1784"/>
      <c r="M24" s="1785"/>
      <c r="N24" s="1785"/>
    </row>
    <row r="25" spans="1:14" ht="15" customHeight="1" x14ac:dyDescent="0.25">
      <c r="A25" s="1776" t="s">
        <v>623</v>
      </c>
      <c r="B25" s="1788">
        <v>13575</v>
      </c>
      <c r="C25" s="1789">
        <v>18006</v>
      </c>
      <c r="D25" s="1790">
        <v>20718</v>
      </c>
      <c r="E25" s="1791">
        <v>21995</v>
      </c>
      <c r="F25" s="1791">
        <v>20364</v>
      </c>
      <c r="G25" s="1792">
        <v>20535</v>
      </c>
      <c r="H25" s="1793">
        <v>20428</v>
      </c>
      <c r="I25" s="1791">
        <v>18123</v>
      </c>
      <c r="J25" s="1791">
        <v>20610</v>
      </c>
      <c r="K25" s="1794">
        <v>15815</v>
      </c>
      <c r="L25" s="1795">
        <v>20451</v>
      </c>
      <c r="M25" s="1796">
        <v>20908</v>
      </c>
      <c r="N25" s="1796">
        <v>19926</v>
      </c>
    </row>
    <row r="26" spans="1:14" ht="15" customHeight="1" x14ac:dyDescent="0.25">
      <c r="A26" s="1798"/>
      <c r="B26" s="1777"/>
      <c r="C26" s="1778"/>
      <c r="D26" s="1779"/>
      <c r="E26" s="1780"/>
      <c r="F26" s="1780"/>
      <c r="G26" s="1781"/>
      <c r="H26" s="1782"/>
      <c r="I26" s="1780"/>
      <c r="J26" s="1780"/>
      <c r="K26" s="1783"/>
      <c r="L26" s="1784"/>
      <c r="M26" s="1785"/>
      <c r="N26" s="1785"/>
    </row>
    <row r="27" spans="1:14" ht="15" customHeight="1" x14ac:dyDescent="0.25">
      <c r="A27" s="1776" t="s">
        <v>624</v>
      </c>
      <c r="B27" s="1788">
        <v>1302776</v>
      </c>
      <c r="C27" s="1789">
        <v>1312405</v>
      </c>
      <c r="D27" s="1790">
        <v>1293671</v>
      </c>
      <c r="E27" s="1791">
        <v>1292372</v>
      </c>
      <c r="F27" s="1791">
        <v>1279198</v>
      </c>
      <c r="G27" s="1792">
        <v>1261543</v>
      </c>
      <c r="H27" s="1793">
        <v>1206684</v>
      </c>
      <c r="I27" s="1791">
        <v>1183841</v>
      </c>
      <c r="J27" s="1791">
        <v>1161292</v>
      </c>
      <c r="K27" s="1794">
        <v>1307623</v>
      </c>
      <c r="L27" s="1795">
        <v>1270225</v>
      </c>
      <c r="M27" s="1796">
        <v>1281717</v>
      </c>
      <c r="N27" s="1796">
        <v>1174172</v>
      </c>
    </row>
    <row r="28" spans="1:14" ht="15" customHeight="1" x14ac:dyDescent="0.25">
      <c r="A28" s="1776"/>
      <c r="B28" s="1777"/>
      <c r="C28" s="1778"/>
      <c r="D28" s="1779"/>
      <c r="E28" s="1780"/>
      <c r="F28" s="1780"/>
      <c r="G28" s="1781"/>
      <c r="H28" s="1782"/>
      <c r="I28" s="1780"/>
      <c r="J28" s="1780"/>
      <c r="K28" s="1783"/>
      <c r="L28" s="1784"/>
      <c r="M28" s="1785"/>
      <c r="N28" s="1785"/>
    </row>
    <row r="29" spans="1:14" ht="15" customHeight="1" x14ac:dyDescent="0.25">
      <c r="A29" s="1776" t="s">
        <v>588</v>
      </c>
      <c r="B29" s="1788">
        <v>41918</v>
      </c>
      <c r="C29" s="1789">
        <v>44012</v>
      </c>
      <c r="D29" s="1790">
        <v>48906</v>
      </c>
      <c r="E29" s="1791">
        <v>44774</v>
      </c>
      <c r="F29" s="1791">
        <v>45751</v>
      </c>
      <c r="G29" s="1792">
        <v>50431</v>
      </c>
      <c r="H29" s="1793">
        <v>58920</v>
      </c>
      <c r="I29" s="1791">
        <v>47960</v>
      </c>
      <c r="J29" s="1791">
        <v>46033</v>
      </c>
      <c r="K29" s="1794">
        <v>43115</v>
      </c>
      <c r="L29" s="1795">
        <v>48425</v>
      </c>
      <c r="M29" s="1796">
        <v>47693</v>
      </c>
      <c r="N29" s="1796">
        <v>48206</v>
      </c>
    </row>
    <row r="30" spans="1:14" ht="15" customHeight="1" x14ac:dyDescent="0.25">
      <c r="A30" s="1776" t="s">
        <v>327</v>
      </c>
      <c r="B30" s="1788">
        <v>66487</v>
      </c>
      <c r="C30" s="1789">
        <v>66920</v>
      </c>
      <c r="D30" s="1790">
        <v>67547</v>
      </c>
      <c r="E30" s="1791">
        <v>64637</v>
      </c>
      <c r="F30" s="1791">
        <v>65780</v>
      </c>
      <c r="G30" s="1792">
        <v>68242</v>
      </c>
      <c r="H30" s="1793">
        <v>67293</v>
      </c>
      <c r="I30" s="1791">
        <v>63364</v>
      </c>
      <c r="J30" s="1791">
        <v>56868</v>
      </c>
      <c r="K30" s="1794">
        <v>66734</v>
      </c>
      <c r="L30" s="1795">
        <v>67186</v>
      </c>
      <c r="M30" s="1796">
        <v>66682</v>
      </c>
      <c r="N30" s="1796">
        <v>59330</v>
      </c>
    </row>
    <row r="31" spans="1:14" ht="15" customHeight="1" x14ac:dyDescent="0.25">
      <c r="A31" s="1799"/>
      <c r="B31" s="1800"/>
      <c r="C31" s="1801"/>
      <c r="D31" s="1802"/>
      <c r="E31" s="1803"/>
      <c r="F31" s="1803"/>
      <c r="G31" s="1804"/>
      <c r="H31" s="1805"/>
      <c r="I31" s="1803"/>
      <c r="J31" s="1803"/>
      <c r="K31" s="1806"/>
      <c r="L31" s="1807"/>
      <c r="M31" s="1808"/>
      <c r="N31" s="1808"/>
    </row>
    <row r="32" spans="1:14" ht="15" customHeight="1" x14ac:dyDescent="0.25">
      <c r="A32" s="1809" t="s">
        <v>328</v>
      </c>
      <c r="B32" s="1810">
        <v>1411181</v>
      </c>
      <c r="C32" s="1811">
        <v>1423337</v>
      </c>
      <c r="D32" s="1812">
        <v>1410124</v>
      </c>
      <c r="E32" s="1813">
        <v>1401783</v>
      </c>
      <c r="F32" s="1813">
        <v>1390729</v>
      </c>
      <c r="G32" s="1814">
        <v>1380216</v>
      </c>
      <c r="H32" s="1815">
        <v>1332897</v>
      </c>
      <c r="I32" s="1813">
        <v>1295165</v>
      </c>
      <c r="J32" s="1813">
        <v>1264193</v>
      </c>
      <c r="K32" s="1816">
        <v>1417472</v>
      </c>
      <c r="L32" s="1817">
        <v>1385836</v>
      </c>
      <c r="M32" s="1818">
        <v>1396092</v>
      </c>
      <c r="N32" s="1818">
        <v>1281708</v>
      </c>
    </row>
    <row r="33" spans="1:14" ht="15" customHeight="1" x14ac:dyDescent="0.25">
      <c r="A33" s="1819"/>
      <c r="B33" s="1820"/>
      <c r="C33" s="1821"/>
      <c r="D33" s="1822"/>
      <c r="E33" s="1823"/>
      <c r="F33" s="1823"/>
      <c r="G33" s="1824"/>
      <c r="H33" s="1825"/>
      <c r="I33" s="1823"/>
      <c r="J33" s="1823"/>
      <c r="K33" s="1826"/>
      <c r="L33" s="1827"/>
      <c r="M33" s="1823"/>
      <c r="N33" s="1823"/>
    </row>
    <row r="34" spans="1:14" ht="15" customHeight="1" x14ac:dyDescent="0.25">
      <c r="A34" s="1776" t="s">
        <v>625</v>
      </c>
      <c r="B34" s="1788">
        <v>901875</v>
      </c>
      <c r="C34" s="1789">
        <v>902281</v>
      </c>
      <c r="D34" s="1790">
        <v>902526</v>
      </c>
      <c r="E34" s="1791">
        <v>904175</v>
      </c>
      <c r="F34" s="1791">
        <v>905945</v>
      </c>
      <c r="G34" s="1792">
        <v>889604</v>
      </c>
      <c r="H34" s="1793">
        <v>856797</v>
      </c>
      <c r="I34" s="1791">
        <v>835768</v>
      </c>
      <c r="J34" s="1791">
        <v>817837</v>
      </c>
      <c r="K34" s="1794">
        <v>902100</v>
      </c>
      <c r="L34" s="1795">
        <v>897639</v>
      </c>
      <c r="M34" s="1796">
        <v>900518</v>
      </c>
      <c r="N34" s="1796">
        <v>825563</v>
      </c>
    </row>
    <row r="35" spans="1:14" ht="15" customHeight="1" x14ac:dyDescent="0.25">
      <c r="A35" s="1776" t="s">
        <v>626</v>
      </c>
      <c r="B35" s="1788">
        <v>49105</v>
      </c>
      <c r="C35" s="1789">
        <v>51997</v>
      </c>
      <c r="D35" s="1790">
        <v>53384</v>
      </c>
      <c r="E35" s="1791">
        <v>56735</v>
      </c>
      <c r="F35" s="1791">
        <v>55881</v>
      </c>
      <c r="G35" s="1792">
        <v>55143</v>
      </c>
      <c r="H35" s="1793">
        <v>56205</v>
      </c>
      <c r="I35" s="1791">
        <v>56246</v>
      </c>
      <c r="J35" s="1791">
        <v>49152</v>
      </c>
      <c r="K35" s="1794">
        <v>50569</v>
      </c>
      <c r="L35" s="1795">
        <v>55506</v>
      </c>
      <c r="M35" s="1796">
        <v>55281</v>
      </c>
      <c r="N35" s="1796">
        <v>51756</v>
      </c>
    </row>
    <row r="36" spans="1:14" ht="15" customHeight="1" x14ac:dyDescent="0.25">
      <c r="A36" s="1776" t="s">
        <v>585</v>
      </c>
      <c r="B36" s="1788">
        <v>32713</v>
      </c>
      <c r="C36" s="1789">
        <v>29818</v>
      </c>
      <c r="D36" s="1790">
        <v>27950</v>
      </c>
      <c r="E36" s="1791">
        <v>27132</v>
      </c>
      <c r="F36" s="1791">
        <v>24168</v>
      </c>
      <c r="G36" s="1792">
        <v>23510</v>
      </c>
      <c r="H36" s="1793">
        <v>22947</v>
      </c>
      <c r="I36" s="1791">
        <v>21878</v>
      </c>
      <c r="J36" s="1791">
        <v>23006</v>
      </c>
      <c r="K36" s="1794">
        <v>31250</v>
      </c>
      <c r="L36" s="1795">
        <v>23834</v>
      </c>
      <c r="M36" s="1796">
        <v>25703</v>
      </c>
      <c r="N36" s="1796">
        <v>22751</v>
      </c>
    </row>
    <row r="37" spans="1:14" ht="15" customHeight="1" x14ac:dyDescent="0.25">
      <c r="A37" s="1776"/>
      <c r="B37" s="1788">
        <v>983693</v>
      </c>
      <c r="C37" s="1789">
        <v>984096</v>
      </c>
      <c r="D37" s="1790">
        <v>983860</v>
      </c>
      <c r="E37" s="1791">
        <v>988042</v>
      </c>
      <c r="F37" s="1791">
        <v>985994</v>
      </c>
      <c r="G37" s="1792">
        <v>968257</v>
      </c>
      <c r="H37" s="1793">
        <v>935949</v>
      </c>
      <c r="I37" s="1791">
        <v>913892</v>
      </c>
      <c r="J37" s="1791">
        <v>889995</v>
      </c>
      <c r="K37" s="1794">
        <v>983919</v>
      </c>
      <c r="L37" s="1795">
        <v>976979</v>
      </c>
      <c r="M37" s="1796">
        <v>981502</v>
      </c>
      <c r="N37" s="1796">
        <v>900070</v>
      </c>
    </row>
    <row r="38" spans="1:14" ht="15" customHeight="1" x14ac:dyDescent="0.25">
      <c r="A38" s="1776"/>
      <c r="B38" s="1777"/>
      <c r="C38" s="1778"/>
      <c r="D38" s="1779"/>
      <c r="E38" s="1780"/>
      <c r="F38" s="1780"/>
      <c r="G38" s="1781"/>
      <c r="H38" s="1782"/>
      <c r="I38" s="1780"/>
      <c r="J38" s="1780"/>
      <c r="K38" s="1783"/>
      <c r="L38" s="1784"/>
      <c r="M38" s="1785"/>
      <c r="N38" s="1785"/>
    </row>
    <row r="39" spans="1:14" ht="15" customHeight="1" x14ac:dyDescent="0.25">
      <c r="A39" s="1776" t="s">
        <v>627</v>
      </c>
      <c r="B39" s="1788">
        <v>41865</v>
      </c>
      <c r="C39" s="1789">
        <v>42848</v>
      </c>
      <c r="D39" s="1790">
        <v>40904</v>
      </c>
      <c r="E39" s="1791">
        <v>42637</v>
      </c>
      <c r="F39" s="1791">
        <v>43784</v>
      </c>
      <c r="G39" s="1792">
        <v>44986</v>
      </c>
      <c r="H39" s="1793">
        <v>45466</v>
      </c>
      <c r="I39" s="1791">
        <v>46859</v>
      </c>
      <c r="J39" s="1791">
        <v>47241</v>
      </c>
      <c r="K39" s="1794">
        <v>42362</v>
      </c>
      <c r="L39" s="1795">
        <v>44395</v>
      </c>
      <c r="M39" s="1796">
        <v>43072</v>
      </c>
      <c r="N39" s="1796">
        <v>46986</v>
      </c>
    </row>
    <row r="40" spans="1:14" ht="15" customHeight="1" x14ac:dyDescent="0.25">
      <c r="A40" s="1776"/>
      <c r="B40" s="1777"/>
      <c r="C40" s="1778"/>
      <c r="D40" s="1779"/>
      <c r="E40" s="1780"/>
      <c r="F40" s="1780"/>
      <c r="G40" s="1781"/>
      <c r="H40" s="1782"/>
      <c r="I40" s="1780"/>
      <c r="J40" s="1780"/>
      <c r="K40" s="1783"/>
      <c r="L40" s="1784"/>
      <c r="M40" s="1785"/>
      <c r="N40" s="1785"/>
    </row>
    <row r="41" spans="1:14" ht="15" customHeight="1" x14ac:dyDescent="0.25">
      <c r="A41" s="1776" t="s">
        <v>628</v>
      </c>
      <c r="B41" s="1777"/>
      <c r="C41" s="1778"/>
      <c r="D41" s="1779"/>
      <c r="E41" s="1780"/>
      <c r="F41" s="1780"/>
      <c r="G41" s="1781"/>
      <c r="H41" s="1782"/>
      <c r="I41" s="1780"/>
      <c r="J41" s="1780"/>
      <c r="K41" s="1783"/>
      <c r="L41" s="1784"/>
      <c r="M41" s="1785"/>
      <c r="N41" s="1785"/>
    </row>
    <row r="42" spans="1:14" ht="15" customHeight="1" x14ac:dyDescent="0.25">
      <c r="A42" s="1797" t="s">
        <v>629</v>
      </c>
      <c r="B42" s="1788">
        <v>168136</v>
      </c>
      <c r="C42" s="1789">
        <v>169126</v>
      </c>
      <c r="D42" s="1790">
        <v>153580</v>
      </c>
      <c r="E42" s="1791">
        <v>142640</v>
      </c>
      <c r="F42" s="1791">
        <v>133317</v>
      </c>
      <c r="G42" s="1792">
        <v>136117</v>
      </c>
      <c r="H42" s="1793">
        <v>118184</v>
      </c>
      <c r="I42" s="1791">
        <v>117780</v>
      </c>
      <c r="J42" s="1791">
        <v>112935</v>
      </c>
      <c r="K42" s="1794">
        <v>168636</v>
      </c>
      <c r="L42" s="1795">
        <v>134740</v>
      </c>
      <c r="M42" s="1796">
        <v>141480</v>
      </c>
      <c r="N42" s="1796">
        <v>117633</v>
      </c>
    </row>
    <row r="43" spans="1:14" ht="15" customHeight="1" x14ac:dyDescent="0.25">
      <c r="A43" s="1776"/>
      <c r="B43" s="1777"/>
      <c r="C43" s="1778"/>
      <c r="D43" s="1779"/>
      <c r="E43" s="1780"/>
      <c r="F43" s="1780"/>
      <c r="G43" s="1781"/>
      <c r="H43" s="1782"/>
      <c r="I43" s="1780"/>
      <c r="J43" s="1780"/>
      <c r="K43" s="1783"/>
      <c r="L43" s="1784"/>
      <c r="M43" s="1785"/>
      <c r="N43" s="1785"/>
    </row>
    <row r="44" spans="1:14" ht="15" customHeight="1" x14ac:dyDescent="0.25">
      <c r="A44" s="1776" t="s">
        <v>591</v>
      </c>
      <c r="B44" s="1788">
        <v>8264</v>
      </c>
      <c r="C44" s="1789">
        <v>9802</v>
      </c>
      <c r="D44" s="1790">
        <v>10016</v>
      </c>
      <c r="E44" s="1791">
        <v>9567</v>
      </c>
      <c r="F44" s="1791">
        <v>9091</v>
      </c>
      <c r="G44" s="1792">
        <v>8907</v>
      </c>
      <c r="H44" s="1793">
        <v>8729</v>
      </c>
      <c r="I44" s="1791">
        <v>8623</v>
      </c>
      <c r="J44" s="1791">
        <v>7187</v>
      </c>
      <c r="K44" s="1794">
        <v>9042</v>
      </c>
      <c r="L44" s="1795">
        <v>8997</v>
      </c>
      <c r="M44" s="1796">
        <v>9398</v>
      </c>
      <c r="N44" s="1796">
        <v>7764</v>
      </c>
    </row>
    <row r="45" spans="1:14" ht="15" customHeight="1" x14ac:dyDescent="0.25">
      <c r="A45" s="1776"/>
      <c r="B45" s="1777"/>
      <c r="C45" s="1778"/>
      <c r="D45" s="1779"/>
      <c r="E45" s="1780"/>
      <c r="F45" s="1780"/>
      <c r="G45" s="1781"/>
      <c r="H45" s="1782"/>
      <c r="I45" s="1780"/>
      <c r="J45" s="1780"/>
      <c r="K45" s="1783"/>
      <c r="L45" s="1784"/>
      <c r="M45" s="1785"/>
      <c r="N45" s="1785"/>
    </row>
    <row r="46" spans="1:14" ht="15" customHeight="1" x14ac:dyDescent="0.25">
      <c r="A46" s="1776" t="s">
        <v>332</v>
      </c>
      <c r="B46" s="1788">
        <v>128464</v>
      </c>
      <c r="C46" s="1789">
        <v>138196</v>
      </c>
      <c r="D46" s="1790">
        <v>143635</v>
      </c>
      <c r="E46" s="1791">
        <v>140690</v>
      </c>
      <c r="F46" s="1791">
        <v>141306</v>
      </c>
      <c r="G46" s="1792">
        <v>146698</v>
      </c>
      <c r="H46" s="1793">
        <v>150533</v>
      </c>
      <c r="I46" s="1791">
        <v>134484</v>
      </c>
      <c r="J46" s="1791">
        <v>134226</v>
      </c>
      <c r="K46" s="1794">
        <v>133553</v>
      </c>
      <c r="L46" s="1795">
        <v>144334</v>
      </c>
      <c r="M46" s="1796">
        <v>143544</v>
      </c>
      <c r="N46" s="1796">
        <v>135887</v>
      </c>
    </row>
    <row r="47" spans="1:14" ht="15" customHeight="1" x14ac:dyDescent="0.25">
      <c r="A47" s="1798"/>
      <c r="B47" s="1828"/>
      <c r="C47" s="1829"/>
      <c r="D47" s="1830"/>
      <c r="E47" s="1831"/>
      <c r="F47" s="1831"/>
      <c r="G47" s="1832"/>
      <c r="H47" s="1833"/>
      <c r="I47" s="1831"/>
      <c r="J47" s="1831"/>
      <c r="K47" s="1783"/>
      <c r="L47" s="1784"/>
      <c r="M47" s="1785"/>
      <c r="N47" s="1785"/>
    </row>
    <row r="48" spans="1:14" ht="15" customHeight="1" x14ac:dyDescent="0.25">
      <c r="A48" s="1834" t="s">
        <v>630</v>
      </c>
      <c r="B48" s="1835"/>
      <c r="C48" s="1836"/>
      <c r="D48" s="1837"/>
      <c r="E48" s="1838"/>
      <c r="F48" s="1838"/>
      <c r="G48" s="1839"/>
      <c r="H48" s="1840"/>
      <c r="I48" s="1838"/>
      <c r="J48" s="1838"/>
      <c r="K48" s="1841"/>
      <c r="L48" s="1842"/>
      <c r="M48" s="1838"/>
      <c r="N48" s="1838"/>
    </row>
    <row r="49" spans="1:14" ht="15" customHeight="1" x14ac:dyDescent="0.25">
      <c r="A49" s="1843" t="s">
        <v>631</v>
      </c>
      <c r="B49" s="1835"/>
      <c r="C49" s="1836"/>
      <c r="D49" s="1837"/>
      <c r="E49" s="1838"/>
      <c r="F49" s="1838"/>
      <c r="G49" s="1839"/>
      <c r="H49" s="1840"/>
      <c r="I49" s="1838"/>
      <c r="J49" s="1838"/>
      <c r="K49" s="1841"/>
      <c r="L49" s="1842"/>
      <c r="M49" s="1838"/>
      <c r="N49" s="1838"/>
    </row>
    <row r="50" spans="1:14" ht="15" customHeight="1" x14ac:dyDescent="0.25">
      <c r="A50" s="1844" t="s">
        <v>632</v>
      </c>
      <c r="B50" s="1788">
        <v>70277</v>
      </c>
      <c r="C50" s="1789">
        <v>69372</v>
      </c>
      <c r="D50" s="1790">
        <v>68352</v>
      </c>
      <c r="E50" s="1791">
        <v>68494</v>
      </c>
      <c r="F50" s="1791">
        <v>67574</v>
      </c>
      <c r="G50" s="1792">
        <v>65623</v>
      </c>
      <c r="H50" s="1793">
        <v>65096</v>
      </c>
      <c r="I50" s="1791">
        <v>64938</v>
      </c>
      <c r="J50" s="1791">
        <v>65503</v>
      </c>
      <c r="K50" s="1794">
        <v>69774</v>
      </c>
      <c r="L50" s="1845">
        <v>66766</v>
      </c>
      <c r="M50" s="1796">
        <v>67400</v>
      </c>
      <c r="N50" s="1796">
        <v>65190</v>
      </c>
    </row>
    <row r="51" spans="1:14" ht="15" customHeight="1" x14ac:dyDescent="0.25">
      <c r="A51" s="1787" t="s">
        <v>633</v>
      </c>
      <c r="B51" s="1788">
        <v>8779</v>
      </c>
      <c r="C51" s="1789">
        <v>8174</v>
      </c>
      <c r="D51" s="1790">
        <v>8075</v>
      </c>
      <c r="E51" s="1791">
        <v>8075</v>
      </c>
      <c r="F51" s="1791">
        <v>8075</v>
      </c>
      <c r="G51" s="1792">
        <v>8075</v>
      </c>
      <c r="H51" s="1793">
        <v>7397</v>
      </c>
      <c r="I51" s="1791">
        <v>7025</v>
      </c>
      <c r="J51" s="1791">
        <v>5552</v>
      </c>
      <c r="K51" s="1794">
        <v>8473</v>
      </c>
      <c r="L51" s="1795">
        <v>8075</v>
      </c>
      <c r="M51" s="1796">
        <v>8075</v>
      </c>
      <c r="N51" s="1796">
        <v>6472</v>
      </c>
    </row>
    <row r="52" spans="1:14" ht="15" customHeight="1" x14ac:dyDescent="0.25">
      <c r="A52" s="1787" t="s">
        <v>634</v>
      </c>
      <c r="B52" s="1788">
        <v>1703</v>
      </c>
      <c r="C52" s="1789">
        <v>1723</v>
      </c>
      <c r="D52" s="1790">
        <v>1702</v>
      </c>
      <c r="E52" s="1791">
        <v>1638</v>
      </c>
      <c r="F52" s="1791">
        <v>1588</v>
      </c>
      <c r="G52" s="1792">
        <v>1553</v>
      </c>
      <c r="H52" s="1793">
        <v>1543</v>
      </c>
      <c r="I52" s="1791">
        <v>1564</v>
      </c>
      <c r="J52" s="1791">
        <v>1554</v>
      </c>
      <c r="K52" s="1794">
        <v>1713</v>
      </c>
      <c r="L52" s="1845">
        <v>1550</v>
      </c>
      <c r="M52" s="1796">
        <v>1621</v>
      </c>
      <c r="N52" s="1796">
        <v>1706</v>
      </c>
    </row>
    <row r="53" spans="1:14" ht="15" customHeight="1" x14ac:dyDescent="0.25">
      <c r="A53" s="1787" t="s">
        <v>635</v>
      </c>
      <c r="B53" s="1788">
        <v>80759</v>
      </c>
      <c r="C53" s="1789">
        <v>79269</v>
      </c>
      <c r="D53" s="1790">
        <v>78129</v>
      </c>
      <c r="E53" s="1791">
        <v>78207</v>
      </c>
      <c r="F53" s="1791">
        <v>77237</v>
      </c>
      <c r="G53" s="1792">
        <v>75251</v>
      </c>
      <c r="H53" s="1793">
        <v>74036</v>
      </c>
      <c r="I53" s="1791">
        <v>73527</v>
      </c>
      <c r="J53" s="1791">
        <v>72609</v>
      </c>
      <c r="K53" s="1794">
        <v>79960</v>
      </c>
      <c r="L53" s="1845">
        <v>76391</v>
      </c>
      <c r="M53" s="1796">
        <v>77096</v>
      </c>
      <c r="N53" s="1796">
        <v>73368</v>
      </c>
    </row>
    <row r="54" spans="1:14" ht="15" customHeight="1" x14ac:dyDescent="0.35">
      <c r="A54" s="1846"/>
      <c r="B54" s="1847"/>
      <c r="C54" s="1848"/>
      <c r="D54" s="1849"/>
      <c r="E54" s="1850"/>
      <c r="F54" s="1850"/>
      <c r="G54" s="1851"/>
      <c r="H54" s="1852"/>
      <c r="I54" s="1850"/>
      <c r="J54" s="1850"/>
      <c r="K54" s="1853"/>
      <c r="L54" s="1854"/>
      <c r="M54" s="1855"/>
      <c r="N54" s="1855"/>
    </row>
    <row r="55" spans="1:14" ht="15" customHeight="1" x14ac:dyDescent="0.25">
      <c r="A55" s="1856" t="s">
        <v>636</v>
      </c>
      <c r="B55" s="1857">
        <v>1411181</v>
      </c>
      <c r="C55" s="1858">
        <v>1423337</v>
      </c>
      <c r="D55" s="1859">
        <v>1410124</v>
      </c>
      <c r="E55" s="1860">
        <v>1401783</v>
      </c>
      <c r="F55" s="1860">
        <v>1390729</v>
      </c>
      <c r="G55" s="1861">
        <v>1380216</v>
      </c>
      <c r="H55" s="1862">
        <v>1332897</v>
      </c>
      <c r="I55" s="1860">
        <v>1295165</v>
      </c>
      <c r="J55" s="1860">
        <v>1264193</v>
      </c>
      <c r="K55" s="1863">
        <v>1417472</v>
      </c>
      <c r="L55" s="1864">
        <v>1385836</v>
      </c>
      <c r="M55" s="1865">
        <v>1396092</v>
      </c>
      <c r="N55" s="1865">
        <v>1281708</v>
      </c>
    </row>
    <row r="56" spans="1:14" ht="15" customHeight="1" x14ac:dyDescent="0.25">
      <c r="A56" s="1866"/>
      <c r="B56" s="1867"/>
      <c r="C56" s="1867"/>
      <c r="D56" s="1867"/>
      <c r="E56" s="1867"/>
      <c r="F56" s="1867"/>
      <c r="G56" s="1867"/>
      <c r="H56" s="1867"/>
      <c r="I56" s="1867"/>
      <c r="J56" s="1867"/>
      <c r="K56" s="1868"/>
      <c r="L56" s="1868"/>
      <c r="M56" s="1868"/>
      <c r="N56" s="1868"/>
    </row>
    <row r="57" spans="1:14" ht="15" customHeight="1" x14ac:dyDescent="0.25">
      <c r="A57" s="3294" t="s">
        <v>637</v>
      </c>
      <c r="B57" s="3294" t="s">
        <v>15</v>
      </c>
      <c r="C57" s="3294" t="s">
        <v>15</v>
      </c>
      <c r="D57" s="3294" t="s">
        <v>15</v>
      </c>
      <c r="E57" s="3294" t="s">
        <v>15</v>
      </c>
      <c r="F57" s="3294" t="s">
        <v>15</v>
      </c>
      <c r="G57" s="3294" t="s">
        <v>15</v>
      </c>
      <c r="H57" s="3294" t="s">
        <v>15</v>
      </c>
      <c r="I57" s="3294" t="s">
        <v>15</v>
      </c>
      <c r="J57" s="3294" t="s">
        <v>15</v>
      </c>
      <c r="K57" s="3294" t="s">
        <v>15</v>
      </c>
      <c r="L57" s="3294" t="s">
        <v>15</v>
      </c>
      <c r="M57" s="3294" t="s">
        <v>15</v>
      </c>
      <c r="N57" s="3294" t="s">
        <v>15</v>
      </c>
    </row>
    <row r="58" spans="1:14" ht="8.15" customHeight="1" x14ac:dyDescent="0.25">
      <c r="A58" s="3295"/>
      <c r="B58" s="3295" t="s">
        <v>15</v>
      </c>
      <c r="C58" s="3295" t="s">
        <v>15</v>
      </c>
      <c r="D58" s="3295" t="s">
        <v>15</v>
      </c>
      <c r="E58" s="3295" t="s">
        <v>15</v>
      </c>
      <c r="F58" s="3295" t="s">
        <v>15</v>
      </c>
      <c r="G58" s="3295" t="s">
        <v>15</v>
      </c>
      <c r="H58" s="3295" t="s">
        <v>15</v>
      </c>
      <c r="I58" s="3295" t="s">
        <v>15</v>
      </c>
      <c r="J58" s="3295" t="s">
        <v>15</v>
      </c>
      <c r="K58" s="3295" t="s">
        <v>15</v>
      </c>
      <c r="L58" s="3295" t="s">
        <v>15</v>
      </c>
      <c r="M58" s="3295" t="s">
        <v>15</v>
      </c>
      <c r="N58" s="3295" t="s">
        <v>15</v>
      </c>
    </row>
    <row r="59" spans="1:14" ht="10.4" customHeight="1" x14ac:dyDescent="0.25">
      <c r="A59" s="1869"/>
      <c r="B59" s="1870"/>
      <c r="C59" s="1870"/>
      <c r="D59" s="1870"/>
      <c r="E59" s="1870"/>
      <c r="F59" s="1870"/>
      <c r="G59" s="1870"/>
      <c r="H59" s="1870"/>
      <c r="I59" s="1870"/>
      <c r="J59" s="1870"/>
      <c r="K59" s="1871"/>
      <c r="L59" s="1871"/>
      <c r="M59" s="1871"/>
      <c r="N59" s="1871"/>
    </row>
  </sheetData>
  <mergeCells count="8">
    <mergeCell ref="A57:N57"/>
    <mergeCell ref="A58:N58"/>
    <mergeCell ref="A2:N2"/>
    <mergeCell ref="B3:C3"/>
    <mergeCell ref="D3:G3"/>
    <mergeCell ref="H3:J3"/>
    <mergeCell ref="K3:L3"/>
    <mergeCell ref="M3:N3"/>
  </mergeCells>
  <hyperlinks>
    <hyperlink ref="A1" location="ToC!A2" display="Back to Table of Contents" xr:uid="{1A50C0A0-DA1F-4299-B9DC-F2EBDC0E7515}"/>
  </hyperlinks>
  <pageMargins left="0.5" right="0.5" top="0.5" bottom="0.5" header="0.25" footer="0.25"/>
  <pageSetup scale="53" orientation="landscape" r:id="rId1"/>
  <headerFooter>
    <oddFooter>&amp;L&amp;G&amp;C&amp;"Scotia,Regular"&amp;9Supplementary Financial Information (SFI)&amp;R15&amp;"Scotia,Regular"&amp;7</oddFooter>
  </headerFooter>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524AA5-584F-488E-8F9A-290C917415C9}">
  <sheetPr>
    <pageSetUpPr fitToPage="1"/>
  </sheetPr>
  <dimension ref="A1:N46"/>
  <sheetViews>
    <sheetView showGridLines="0" zoomScaleNormal="100" workbookViewId="0"/>
  </sheetViews>
  <sheetFormatPr defaultRowHeight="12.5" x14ac:dyDescent="0.25"/>
  <cols>
    <col min="1" max="1" width="73.81640625" style="22" customWidth="1"/>
    <col min="2" max="14" width="11.7265625" style="22" customWidth="1"/>
    <col min="15" max="16384" width="8.7265625" style="22"/>
  </cols>
  <sheetData>
    <row r="1" spans="1:14" ht="20" customHeight="1" x14ac:dyDescent="0.25">
      <c r="A1" s="21" t="s">
        <v>13</v>
      </c>
    </row>
    <row r="2" spans="1:14" ht="25" customHeight="1" x14ac:dyDescent="0.25">
      <c r="A2" s="3304" t="s">
        <v>638</v>
      </c>
      <c r="B2" s="3304" t="s">
        <v>15</v>
      </c>
      <c r="C2" s="3304" t="s">
        <v>15</v>
      </c>
      <c r="D2" s="3304" t="s">
        <v>15</v>
      </c>
      <c r="E2" s="3304" t="s">
        <v>15</v>
      </c>
      <c r="F2" s="3304" t="s">
        <v>15</v>
      </c>
      <c r="G2" s="3304" t="s">
        <v>15</v>
      </c>
      <c r="H2" s="3304" t="s">
        <v>15</v>
      </c>
      <c r="I2" s="3304" t="s">
        <v>15</v>
      </c>
      <c r="J2" s="3304" t="s">
        <v>15</v>
      </c>
      <c r="K2" s="3304" t="s">
        <v>15</v>
      </c>
      <c r="L2" s="3304" t="s">
        <v>15</v>
      </c>
      <c r="M2" s="3304" t="s">
        <v>15</v>
      </c>
      <c r="N2" s="3304" t="s">
        <v>15</v>
      </c>
    </row>
    <row r="3" spans="1:14" ht="20.149999999999999" customHeight="1" x14ac:dyDescent="0.25">
      <c r="A3" s="1872"/>
      <c r="B3" s="3305" t="s">
        <v>174</v>
      </c>
      <c r="C3" s="3306" t="s">
        <v>15</v>
      </c>
      <c r="D3" s="3307" t="s">
        <v>345</v>
      </c>
      <c r="E3" s="3308" t="s">
        <v>15</v>
      </c>
      <c r="F3" s="3308" t="s">
        <v>15</v>
      </c>
      <c r="G3" s="3309" t="s">
        <v>15</v>
      </c>
      <c r="H3" s="3307" t="s">
        <v>346</v>
      </c>
      <c r="I3" s="3308" t="s">
        <v>15</v>
      </c>
      <c r="J3" s="3308" t="s">
        <v>15</v>
      </c>
      <c r="K3" s="3310" t="s">
        <v>175</v>
      </c>
      <c r="L3" s="3311" t="s">
        <v>15</v>
      </c>
      <c r="M3" s="3308" t="s">
        <v>176</v>
      </c>
      <c r="N3" s="3308" t="s">
        <v>15</v>
      </c>
    </row>
    <row r="4" spans="1:14" ht="20.149999999999999" customHeight="1" x14ac:dyDescent="0.25">
      <c r="A4" s="1873" t="s">
        <v>556</v>
      </c>
      <c r="B4" s="1874" t="s">
        <v>178</v>
      </c>
      <c r="C4" s="1875" t="s">
        <v>179</v>
      </c>
      <c r="D4" s="1876" t="s">
        <v>180</v>
      </c>
      <c r="E4" s="1877" t="s">
        <v>181</v>
      </c>
      <c r="F4" s="1877" t="s">
        <v>182</v>
      </c>
      <c r="G4" s="1878" t="s">
        <v>179</v>
      </c>
      <c r="H4" s="1879" t="s">
        <v>180</v>
      </c>
      <c r="I4" s="1880" t="s">
        <v>181</v>
      </c>
      <c r="J4" s="1880" t="s">
        <v>182</v>
      </c>
      <c r="K4" s="1881" t="s">
        <v>183</v>
      </c>
      <c r="L4" s="1882" t="s">
        <v>345</v>
      </c>
      <c r="M4" s="1880" t="s">
        <v>345</v>
      </c>
      <c r="N4" s="1877" t="s">
        <v>346</v>
      </c>
    </row>
    <row r="5" spans="1:14" ht="20.149999999999999" customHeight="1" x14ac:dyDescent="0.25">
      <c r="A5" s="1883" t="s">
        <v>639</v>
      </c>
      <c r="B5" s="1884"/>
      <c r="C5" s="1885"/>
      <c r="D5" s="1886"/>
      <c r="E5" s="1887"/>
      <c r="F5" s="1884"/>
      <c r="G5" s="1888"/>
      <c r="H5" s="1889"/>
      <c r="I5" s="1890"/>
      <c r="J5" s="1890"/>
      <c r="K5" s="1889"/>
      <c r="L5" s="1891"/>
      <c r="M5" s="1890"/>
      <c r="N5" s="1890"/>
    </row>
    <row r="6" spans="1:14" ht="20.149999999999999" customHeight="1" x14ac:dyDescent="0.25">
      <c r="A6" s="1892" t="s">
        <v>640</v>
      </c>
      <c r="B6" s="1893">
        <v>20599</v>
      </c>
      <c r="C6" s="1894">
        <v>20109</v>
      </c>
      <c r="D6" s="1895">
        <v>19627</v>
      </c>
      <c r="E6" s="1896">
        <v>19160</v>
      </c>
      <c r="F6" s="1896">
        <v>18732</v>
      </c>
      <c r="G6" s="1897">
        <v>18707</v>
      </c>
      <c r="H6" s="1898">
        <v>18728</v>
      </c>
      <c r="I6" s="1899">
        <v>18799</v>
      </c>
      <c r="J6" s="1899">
        <v>18421</v>
      </c>
      <c r="K6" s="1900">
        <v>20109</v>
      </c>
      <c r="L6" s="1901">
        <v>18707</v>
      </c>
      <c r="M6" s="1899">
        <v>18707</v>
      </c>
      <c r="N6" s="1899">
        <v>18507</v>
      </c>
    </row>
    <row r="7" spans="1:14" ht="20.149999999999999" customHeight="1" x14ac:dyDescent="0.25">
      <c r="A7" s="1892" t="s">
        <v>641</v>
      </c>
      <c r="B7" s="1893">
        <v>467</v>
      </c>
      <c r="C7" s="1894">
        <v>490</v>
      </c>
      <c r="D7" s="1895">
        <v>482</v>
      </c>
      <c r="E7" s="1896">
        <v>467</v>
      </c>
      <c r="F7" s="1896">
        <v>428</v>
      </c>
      <c r="G7" s="1897">
        <v>25</v>
      </c>
      <c r="H7" s="1898">
        <v>-21</v>
      </c>
      <c r="I7" s="1899">
        <v>-71</v>
      </c>
      <c r="J7" s="1899">
        <v>378</v>
      </c>
      <c r="K7" s="1900">
        <v>957</v>
      </c>
      <c r="L7" s="1901">
        <v>453</v>
      </c>
      <c r="M7" s="1899">
        <v>1402</v>
      </c>
      <c r="N7" s="1899">
        <v>200</v>
      </c>
    </row>
    <row r="8" spans="1:14" ht="20.149999999999999" customHeight="1" x14ac:dyDescent="0.25">
      <c r="A8" s="1902" t="s">
        <v>642</v>
      </c>
      <c r="B8" s="1893">
        <v>21066</v>
      </c>
      <c r="C8" s="1901">
        <v>20599</v>
      </c>
      <c r="D8" s="1895">
        <v>20109</v>
      </c>
      <c r="E8" s="1896">
        <v>19627</v>
      </c>
      <c r="F8" s="1896">
        <v>19160</v>
      </c>
      <c r="G8" s="1903">
        <v>18732</v>
      </c>
      <c r="H8" s="1898">
        <v>18707</v>
      </c>
      <c r="I8" s="1899">
        <v>18728</v>
      </c>
      <c r="J8" s="1899">
        <v>18799</v>
      </c>
      <c r="K8" s="1904">
        <v>21066</v>
      </c>
      <c r="L8" s="1894">
        <v>19160</v>
      </c>
      <c r="M8" s="1896">
        <v>20109</v>
      </c>
      <c r="N8" s="1896">
        <v>18707</v>
      </c>
    </row>
    <row r="9" spans="1:14" ht="20.149999999999999" customHeight="1" x14ac:dyDescent="0.25">
      <c r="A9" s="1902"/>
      <c r="B9" s="1893"/>
      <c r="C9" s="1901"/>
      <c r="D9" s="1905"/>
      <c r="E9" s="1896"/>
      <c r="F9" s="1896"/>
      <c r="G9" s="1903"/>
      <c r="H9" s="1898"/>
      <c r="I9" s="1899"/>
      <c r="J9" s="1899"/>
      <c r="K9" s="1904"/>
      <c r="L9" s="1894"/>
      <c r="M9" s="1896"/>
      <c r="N9" s="1896"/>
    </row>
    <row r="10" spans="1:14" ht="20.149999999999999" customHeight="1" x14ac:dyDescent="0.25">
      <c r="A10" s="1906" t="s">
        <v>643</v>
      </c>
      <c r="B10" s="1893"/>
      <c r="C10" s="1894"/>
      <c r="D10" s="1905"/>
      <c r="E10" s="1896"/>
      <c r="F10" s="1896"/>
      <c r="G10" s="1897"/>
      <c r="H10" s="1898"/>
      <c r="I10" s="1899"/>
      <c r="J10" s="1899"/>
      <c r="K10" s="1900"/>
      <c r="L10" s="1901"/>
      <c r="M10" s="1899"/>
      <c r="N10" s="1899"/>
    </row>
    <row r="11" spans="1:14" ht="20.149999999999999" customHeight="1" x14ac:dyDescent="0.25">
      <c r="A11" s="1892" t="s">
        <v>644</v>
      </c>
      <c r="B11" s="1893">
        <v>56443</v>
      </c>
      <c r="C11" s="1894">
        <v>55673</v>
      </c>
      <c r="D11" s="1895">
        <v>55741</v>
      </c>
      <c r="E11" s="1896">
        <v>54944</v>
      </c>
      <c r="F11" s="1896">
        <v>54153</v>
      </c>
      <c r="G11" s="1897">
        <v>53761</v>
      </c>
      <c r="H11" s="1898">
        <v>53151</v>
      </c>
      <c r="I11" s="1899">
        <v>52209</v>
      </c>
      <c r="J11" s="1899">
        <v>51848</v>
      </c>
      <c r="K11" s="1900">
        <v>55673</v>
      </c>
      <c r="L11" s="1901">
        <v>53761</v>
      </c>
      <c r="M11" s="1899">
        <v>53761</v>
      </c>
      <c r="N11" s="1899">
        <v>51354</v>
      </c>
    </row>
    <row r="12" spans="1:14" ht="20.149999999999999" customHeight="1" x14ac:dyDescent="0.25">
      <c r="A12" s="1892" t="s">
        <v>645</v>
      </c>
      <c r="B12" s="1893">
        <v>0</v>
      </c>
      <c r="C12" s="1894">
        <v>0</v>
      </c>
      <c r="D12" s="1895">
        <v>0</v>
      </c>
      <c r="E12" s="1896">
        <v>0</v>
      </c>
      <c r="F12" s="1896">
        <v>0</v>
      </c>
      <c r="G12" s="1897">
        <v>-1</v>
      </c>
      <c r="H12" s="1898">
        <v>0</v>
      </c>
      <c r="I12" s="1899">
        <v>0</v>
      </c>
      <c r="J12" s="1899">
        <v>0</v>
      </c>
      <c r="K12" s="1900">
        <v>0</v>
      </c>
      <c r="L12" s="1901">
        <v>-1</v>
      </c>
      <c r="M12" s="1899">
        <v>-1</v>
      </c>
      <c r="N12" s="1899">
        <v>0</v>
      </c>
    </row>
    <row r="13" spans="1:14" ht="20.149999999999999" customHeight="1" x14ac:dyDescent="0.25">
      <c r="A13" s="1892" t="s">
        <v>646</v>
      </c>
      <c r="B13" s="1893">
        <v>56443</v>
      </c>
      <c r="C13" s="1894">
        <v>55673</v>
      </c>
      <c r="D13" s="1895">
        <v>55741</v>
      </c>
      <c r="E13" s="1896">
        <v>54944</v>
      </c>
      <c r="F13" s="1896">
        <v>54153</v>
      </c>
      <c r="G13" s="1897">
        <v>53760</v>
      </c>
      <c r="H13" s="1898">
        <v>53151</v>
      </c>
      <c r="I13" s="1899">
        <v>52209</v>
      </c>
      <c r="J13" s="1899">
        <v>51848</v>
      </c>
      <c r="K13" s="1900">
        <v>55673</v>
      </c>
      <c r="L13" s="1901">
        <v>53760</v>
      </c>
      <c r="M13" s="1899">
        <v>53760</v>
      </c>
      <c r="N13" s="1899">
        <v>51354</v>
      </c>
    </row>
    <row r="14" spans="1:14" ht="20.149999999999999" customHeight="1" x14ac:dyDescent="0.25">
      <c r="A14" s="1892" t="s">
        <v>647</v>
      </c>
      <c r="B14" s="1893">
        <v>1943</v>
      </c>
      <c r="C14" s="1894">
        <v>2066</v>
      </c>
      <c r="D14" s="1895">
        <v>1214</v>
      </c>
      <c r="E14" s="1896">
        <v>2067</v>
      </c>
      <c r="F14" s="1896">
        <v>2018</v>
      </c>
      <c r="G14" s="1897">
        <v>1620</v>
      </c>
      <c r="H14" s="1898">
        <v>1949</v>
      </c>
      <c r="I14" s="1899">
        <v>2504</v>
      </c>
      <c r="J14" s="1899">
        <v>2595</v>
      </c>
      <c r="K14" s="1900">
        <v>4009</v>
      </c>
      <c r="L14" s="1907">
        <v>3638</v>
      </c>
      <c r="M14" s="1899">
        <v>6919</v>
      </c>
      <c r="N14" s="1899">
        <v>9656</v>
      </c>
    </row>
    <row r="15" spans="1:14" ht="20.149999999999999" customHeight="1" x14ac:dyDescent="0.25">
      <c r="A15" s="1892" t="s">
        <v>648</v>
      </c>
      <c r="B15" s="1893">
        <v>-1295</v>
      </c>
      <c r="C15" s="1894">
        <v>-1287</v>
      </c>
      <c r="D15" s="1895">
        <v>-1278</v>
      </c>
      <c r="E15" s="1896">
        <v>-1270</v>
      </c>
      <c r="F15" s="1896">
        <v>-1227</v>
      </c>
      <c r="G15" s="1897">
        <v>-1228</v>
      </c>
      <c r="H15" s="1898">
        <v>-1227</v>
      </c>
      <c r="I15" s="1899">
        <v>-1229</v>
      </c>
      <c r="J15" s="1899">
        <v>-1195</v>
      </c>
      <c r="K15" s="1900">
        <v>-2582</v>
      </c>
      <c r="L15" s="1907">
        <v>-2455</v>
      </c>
      <c r="M15" s="1899">
        <v>-5003</v>
      </c>
      <c r="N15" s="1899">
        <v>-4858</v>
      </c>
    </row>
    <row r="16" spans="1:14" ht="20.149999999999999" customHeight="1" x14ac:dyDescent="0.25">
      <c r="A16" s="1892" t="s">
        <v>649</v>
      </c>
      <c r="B16" s="1893">
        <v>0</v>
      </c>
      <c r="C16" s="1894">
        <v>0</v>
      </c>
      <c r="D16" s="1895">
        <v>0</v>
      </c>
      <c r="E16" s="1896">
        <v>0</v>
      </c>
      <c r="F16" s="1896">
        <v>0</v>
      </c>
      <c r="G16" s="1897">
        <v>0</v>
      </c>
      <c r="H16" s="1898">
        <v>-102</v>
      </c>
      <c r="I16" s="1899">
        <v>-331</v>
      </c>
      <c r="J16" s="1899">
        <v>-1038</v>
      </c>
      <c r="K16" s="1900"/>
      <c r="L16" s="1907">
        <v>0</v>
      </c>
      <c r="M16" s="1899">
        <v>0</v>
      </c>
      <c r="N16" s="1899">
        <v>-2367</v>
      </c>
    </row>
    <row r="17" spans="1:14" ht="20.149999999999999" customHeight="1" x14ac:dyDescent="0.25">
      <c r="A17" s="1892" t="s">
        <v>650</v>
      </c>
      <c r="B17" s="1893">
        <v>-10</v>
      </c>
      <c r="C17" s="1894">
        <v>-9</v>
      </c>
      <c r="D17" s="1895">
        <v>-4</v>
      </c>
      <c r="E17" s="1896">
        <v>0</v>
      </c>
      <c r="F17" s="1896">
        <v>0</v>
      </c>
      <c r="G17" s="1897">
        <v>1</v>
      </c>
      <c r="H17" s="1898">
        <v>-10</v>
      </c>
      <c r="I17" s="1899">
        <v>-2</v>
      </c>
      <c r="J17" s="1899">
        <v>-1</v>
      </c>
      <c r="K17" s="1900">
        <v>-19</v>
      </c>
      <c r="L17" s="1907">
        <v>1</v>
      </c>
      <c r="M17" s="1899">
        <v>-3</v>
      </c>
      <c r="N17" s="1899">
        <v>-24</v>
      </c>
    </row>
    <row r="18" spans="1:14" ht="20.149999999999999" customHeight="1" x14ac:dyDescent="0.25">
      <c r="A18" s="1902" t="s">
        <v>642</v>
      </c>
      <c r="B18" s="1893">
        <v>57081</v>
      </c>
      <c r="C18" s="1901">
        <v>56443</v>
      </c>
      <c r="D18" s="1895">
        <v>55673</v>
      </c>
      <c r="E18" s="1896">
        <v>55741</v>
      </c>
      <c r="F18" s="1896">
        <v>54944</v>
      </c>
      <c r="G18" s="1903">
        <v>54153</v>
      </c>
      <c r="H18" s="1898">
        <v>53761</v>
      </c>
      <c r="I18" s="1899">
        <v>53151</v>
      </c>
      <c r="J18" s="1899">
        <v>52209</v>
      </c>
      <c r="K18" s="1900">
        <v>57081</v>
      </c>
      <c r="L18" s="1894">
        <v>54944</v>
      </c>
      <c r="M18" s="1896">
        <v>55673</v>
      </c>
      <c r="N18" s="1896">
        <v>53761</v>
      </c>
    </row>
    <row r="19" spans="1:14" ht="20.149999999999999" customHeight="1" x14ac:dyDescent="0.25">
      <c r="A19" s="1902"/>
      <c r="B19" s="1893"/>
      <c r="C19" s="1901"/>
      <c r="D19" s="1905"/>
      <c r="E19" s="1896"/>
      <c r="F19" s="1896"/>
      <c r="G19" s="1903"/>
      <c r="H19" s="1898"/>
      <c r="I19" s="1899"/>
      <c r="J19" s="1899"/>
      <c r="K19" s="1904"/>
      <c r="L19" s="1894"/>
      <c r="M19" s="1896"/>
      <c r="N19" s="1896"/>
    </row>
    <row r="20" spans="1:14" ht="20.149999999999999" customHeight="1" x14ac:dyDescent="0.25">
      <c r="A20" s="1906" t="s">
        <v>651</v>
      </c>
      <c r="B20" s="1893"/>
      <c r="C20" s="1894"/>
      <c r="D20" s="1905"/>
      <c r="E20" s="1896"/>
      <c r="F20" s="1896"/>
      <c r="G20" s="1897"/>
      <c r="H20" s="1898"/>
      <c r="I20" s="1899"/>
      <c r="J20" s="1899"/>
      <c r="K20" s="1900"/>
      <c r="L20" s="1901"/>
      <c r="M20" s="1899"/>
      <c r="N20" s="1899"/>
    </row>
    <row r="21" spans="1:14" ht="20.149999999999999" customHeight="1" x14ac:dyDescent="0.25">
      <c r="A21" s="1892" t="s">
        <v>644</v>
      </c>
      <c r="B21" s="1893">
        <v>-6998</v>
      </c>
      <c r="C21" s="1894">
        <v>-6931</v>
      </c>
      <c r="D21" s="1895">
        <v>-7343</v>
      </c>
      <c r="E21" s="1896">
        <v>-4909</v>
      </c>
      <c r="F21" s="1896">
        <v>-6643</v>
      </c>
      <c r="G21" s="1897">
        <v>-7166</v>
      </c>
      <c r="H21" s="1898">
        <v>-6684</v>
      </c>
      <c r="I21" s="1899">
        <v>-6034</v>
      </c>
      <c r="J21" s="1899">
        <v>-4324</v>
      </c>
      <c r="K21" s="1900">
        <v>-6931</v>
      </c>
      <c r="L21" s="1901">
        <v>-7166</v>
      </c>
      <c r="M21" s="1899">
        <v>-7166</v>
      </c>
      <c r="N21" s="1899">
        <v>-5333</v>
      </c>
    </row>
    <row r="22" spans="1:14" ht="20.149999999999999" customHeight="1" x14ac:dyDescent="0.25">
      <c r="A22" s="1892" t="s">
        <v>652</v>
      </c>
      <c r="B22" s="1893">
        <v>-504</v>
      </c>
      <c r="C22" s="1894">
        <v>-67</v>
      </c>
      <c r="D22" s="1895">
        <v>412</v>
      </c>
      <c r="E22" s="1896">
        <v>-2434</v>
      </c>
      <c r="F22" s="1896">
        <v>1734</v>
      </c>
      <c r="G22" s="1897">
        <v>523</v>
      </c>
      <c r="H22" s="1898">
        <v>-482</v>
      </c>
      <c r="I22" s="1899">
        <v>-650</v>
      </c>
      <c r="J22" s="1899">
        <v>-1710</v>
      </c>
      <c r="K22" s="1900">
        <v>-571</v>
      </c>
      <c r="L22" s="1901">
        <v>2257</v>
      </c>
      <c r="M22" s="1899">
        <v>235</v>
      </c>
      <c r="N22" s="1899">
        <v>-1833</v>
      </c>
    </row>
    <row r="23" spans="1:14" ht="20.149999999999999" customHeight="1" x14ac:dyDescent="0.25">
      <c r="A23" s="1908" t="s">
        <v>653</v>
      </c>
      <c r="B23" s="1893">
        <v>443</v>
      </c>
      <c r="C23" s="1894">
        <v>-1270</v>
      </c>
      <c r="D23" s="1895">
        <v>379</v>
      </c>
      <c r="E23" s="1896">
        <v>-812</v>
      </c>
      <c r="F23" s="1896">
        <v>632</v>
      </c>
      <c r="G23" s="1897">
        <v>524</v>
      </c>
      <c r="H23" s="1898">
        <v>2218</v>
      </c>
      <c r="I23" s="1899">
        <v>-753</v>
      </c>
      <c r="J23" s="1899">
        <v>-264</v>
      </c>
      <c r="K23" s="1900">
        <v>-827</v>
      </c>
      <c r="L23" s="1907">
        <v>1156</v>
      </c>
      <c r="M23" s="1899">
        <v>723</v>
      </c>
      <c r="N23" s="1899">
        <v>2231</v>
      </c>
    </row>
    <row r="24" spans="1:14" ht="20.149999999999999" customHeight="1" x14ac:dyDescent="0.25">
      <c r="A24" s="1908" t="s">
        <v>654</v>
      </c>
      <c r="B24" s="1893">
        <v>-207</v>
      </c>
      <c r="C24" s="1894">
        <v>606</v>
      </c>
      <c r="D24" s="1895">
        <v>-257</v>
      </c>
      <c r="E24" s="1896">
        <v>101</v>
      </c>
      <c r="F24" s="1896">
        <v>201</v>
      </c>
      <c r="G24" s="1897">
        <v>333</v>
      </c>
      <c r="H24" s="1898">
        <v>-532</v>
      </c>
      <c r="I24" s="1899">
        <v>-26</v>
      </c>
      <c r="J24" s="1899">
        <v>-495</v>
      </c>
      <c r="K24" s="1900">
        <v>399</v>
      </c>
      <c r="L24" s="1907">
        <v>534</v>
      </c>
      <c r="M24" s="1899">
        <v>378</v>
      </c>
      <c r="N24" s="1899">
        <v>-1212</v>
      </c>
    </row>
    <row r="25" spans="1:14" ht="20.149999999999999" customHeight="1" x14ac:dyDescent="0.25">
      <c r="A25" s="1908" t="s">
        <v>655</v>
      </c>
      <c r="B25" s="1893">
        <v>-13</v>
      </c>
      <c r="C25" s="1894">
        <v>166</v>
      </c>
      <c r="D25" s="1895">
        <v>-87</v>
      </c>
      <c r="E25" s="1896">
        <v>-158</v>
      </c>
      <c r="F25" s="1896">
        <v>-39</v>
      </c>
      <c r="G25" s="1897">
        <v>82</v>
      </c>
      <c r="H25" s="1898">
        <v>-104</v>
      </c>
      <c r="I25" s="1899">
        <v>-122</v>
      </c>
      <c r="J25" s="1899">
        <v>22</v>
      </c>
      <c r="K25" s="1900">
        <v>153</v>
      </c>
      <c r="L25" s="1907">
        <v>43</v>
      </c>
      <c r="M25" s="1899">
        <v>-202</v>
      </c>
      <c r="N25" s="1899">
        <v>-75</v>
      </c>
    </row>
    <row r="26" spans="1:14" ht="20.149999999999999" customHeight="1" x14ac:dyDescent="0.25">
      <c r="A26" s="1908" t="s">
        <v>656</v>
      </c>
      <c r="B26" s="1893">
        <v>-592</v>
      </c>
      <c r="C26" s="1894">
        <v>1083</v>
      </c>
      <c r="D26" s="1895">
        <v>217</v>
      </c>
      <c r="E26" s="1896">
        <v>-415</v>
      </c>
      <c r="F26" s="1896">
        <v>-98</v>
      </c>
      <c r="G26" s="1897">
        <v>537</v>
      </c>
      <c r="H26" s="1898">
        <v>-1933</v>
      </c>
      <c r="I26" s="1899">
        <v>-49</v>
      </c>
      <c r="J26" s="1899">
        <v>-2350</v>
      </c>
      <c r="K26" s="1900">
        <v>491</v>
      </c>
      <c r="L26" s="1907">
        <v>439</v>
      </c>
      <c r="M26" s="1899">
        <v>241</v>
      </c>
      <c r="N26" s="1899">
        <v>-4572</v>
      </c>
    </row>
    <row r="27" spans="1:14" ht="20.149999999999999" customHeight="1" x14ac:dyDescent="0.25">
      <c r="A27" s="1908" t="s">
        <v>561</v>
      </c>
      <c r="B27" s="1893">
        <v>-135</v>
      </c>
      <c r="C27" s="1894">
        <v>-652</v>
      </c>
      <c r="D27" s="1895">
        <v>160</v>
      </c>
      <c r="E27" s="1896">
        <v>-1150</v>
      </c>
      <c r="F27" s="1896">
        <v>1038</v>
      </c>
      <c r="G27" s="1897">
        <v>-953</v>
      </c>
      <c r="H27" s="1898">
        <v>-131</v>
      </c>
      <c r="I27" s="1899">
        <v>300</v>
      </c>
      <c r="J27" s="1899">
        <v>1377</v>
      </c>
      <c r="K27" s="1900">
        <v>-787</v>
      </c>
      <c r="L27" s="1907">
        <v>85</v>
      </c>
      <c r="M27" s="1899">
        <v>-905</v>
      </c>
      <c r="N27" s="1899">
        <v>1795</v>
      </c>
    </row>
    <row r="28" spans="1:14" ht="20.149999999999999" customHeight="1" x14ac:dyDescent="0.25">
      <c r="A28" s="1902" t="s">
        <v>642</v>
      </c>
      <c r="B28" s="1893">
        <v>-7502</v>
      </c>
      <c r="C28" s="1901">
        <v>-6998</v>
      </c>
      <c r="D28" s="1895">
        <v>-6931</v>
      </c>
      <c r="E28" s="1896">
        <v>-7343</v>
      </c>
      <c r="F28" s="1896">
        <v>-4909</v>
      </c>
      <c r="G28" s="1903">
        <v>-6643</v>
      </c>
      <c r="H28" s="1898">
        <v>-7166</v>
      </c>
      <c r="I28" s="1899">
        <v>-6684</v>
      </c>
      <c r="J28" s="1899">
        <v>-6034</v>
      </c>
      <c r="K28" s="1904">
        <v>-7502</v>
      </c>
      <c r="L28" s="1894">
        <v>-4909</v>
      </c>
      <c r="M28" s="1896">
        <v>-6931</v>
      </c>
      <c r="N28" s="1896">
        <v>-7166</v>
      </c>
    </row>
    <row r="29" spans="1:14" ht="20.149999999999999" customHeight="1" x14ac:dyDescent="0.25">
      <c r="A29" s="1902"/>
      <c r="B29" s="1893"/>
      <c r="C29" s="1901"/>
      <c r="D29" s="1905"/>
      <c r="E29" s="1896"/>
      <c r="F29" s="1896"/>
      <c r="G29" s="1903"/>
      <c r="H29" s="1898"/>
      <c r="I29" s="1899"/>
      <c r="J29" s="1899"/>
      <c r="K29" s="1904"/>
      <c r="L29" s="1894"/>
      <c r="M29" s="1896"/>
      <c r="N29" s="1896"/>
    </row>
    <row r="30" spans="1:14" ht="20.149999999999999" customHeight="1" x14ac:dyDescent="0.25">
      <c r="A30" s="1906" t="s">
        <v>657</v>
      </c>
      <c r="B30" s="1893"/>
      <c r="C30" s="1894"/>
      <c r="D30" s="1905"/>
      <c r="E30" s="1896"/>
      <c r="F30" s="1896"/>
      <c r="G30" s="1897"/>
      <c r="H30" s="1898"/>
      <c r="I30" s="1899"/>
      <c r="J30" s="1899"/>
      <c r="K30" s="1900"/>
      <c r="L30" s="1901"/>
      <c r="M30" s="1899"/>
      <c r="N30" s="1899"/>
    </row>
    <row r="31" spans="1:14" ht="20.149999999999999" customHeight="1" x14ac:dyDescent="0.25">
      <c r="A31" s="1892" t="s">
        <v>644</v>
      </c>
      <c r="B31" s="1893">
        <v>-67</v>
      </c>
      <c r="C31" s="1894">
        <v>-84</v>
      </c>
      <c r="D31" s="1895">
        <v>-88</v>
      </c>
      <c r="E31" s="1896">
        <v>-144</v>
      </c>
      <c r="F31" s="1896">
        <v>-145</v>
      </c>
      <c r="G31" s="1897">
        <v>-152</v>
      </c>
      <c r="H31" s="1898">
        <v>-152</v>
      </c>
      <c r="I31" s="1899">
        <v>-141</v>
      </c>
      <c r="J31" s="1899">
        <v>227</v>
      </c>
      <c r="K31" s="1900">
        <v>-84</v>
      </c>
      <c r="L31" s="1901">
        <v>-152</v>
      </c>
      <c r="M31" s="1899">
        <v>-152</v>
      </c>
      <c r="N31" s="1899">
        <v>222</v>
      </c>
    </row>
    <row r="32" spans="1:14" ht="20.149999999999999" customHeight="1" x14ac:dyDescent="0.25">
      <c r="A32" s="1892" t="s">
        <v>658</v>
      </c>
      <c r="B32" s="1893">
        <v>0</v>
      </c>
      <c r="C32" s="1894">
        <v>10</v>
      </c>
      <c r="D32" s="1895">
        <v>2</v>
      </c>
      <c r="E32" s="1896">
        <v>1</v>
      </c>
      <c r="F32" s="1896">
        <v>2</v>
      </c>
      <c r="G32" s="1897">
        <v>9</v>
      </c>
      <c r="H32" s="1898">
        <v>1</v>
      </c>
      <c r="I32" s="1899">
        <v>1</v>
      </c>
      <c r="J32" s="1899">
        <v>2</v>
      </c>
      <c r="K32" s="1909">
        <v>10</v>
      </c>
      <c r="L32" s="1907">
        <v>11</v>
      </c>
      <c r="M32" s="1899">
        <v>14</v>
      </c>
      <c r="N32" s="1899">
        <v>10</v>
      </c>
    </row>
    <row r="33" spans="1:14" ht="20.149999999999999" customHeight="1" x14ac:dyDescent="0.25">
      <c r="A33" s="1892" t="s">
        <v>659</v>
      </c>
      <c r="B33" s="1893">
        <v>-1</v>
      </c>
      <c r="C33" s="1894">
        <v>0</v>
      </c>
      <c r="D33" s="1895">
        <v>0</v>
      </c>
      <c r="E33" s="1896">
        <v>0</v>
      </c>
      <c r="F33" s="1896">
        <v>-1</v>
      </c>
      <c r="G33" s="1897">
        <v>-2</v>
      </c>
      <c r="H33" s="1898">
        <v>-1</v>
      </c>
      <c r="I33" s="1899">
        <v>0</v>
      </c>
      <c r="J33" s="1899">
        <v>-4</v>
      </c>
      <c r="K33" s="1909">
        <v>-1</v>
      </c>
      <c r="L33" s="1907">
        <v>-3</v>
      </c>
      <c r="M33" s="1899">
        <v>-3</v>
      </c>
      <c r="N33" s="1899">
        <v>-18</v>
      </c>
    </row>
    <row r="34" spans="1:14" ht="20.149999999999999" customHeight="1" x14ac:dyDescent="0.25">
      <c r="A34" s="1892" t="s">
        <v>561</v>
      </c>
      <c r="B34" s="1893">
        <v>0</v>
      </c>
      <c r="C34" s="1894">
        <v>7</v>
      </c>
      <c r="D34" s="1895">
        <v>2</v>
      </c>
      <c r="E34" s="1896">
        <v>55</v>
      </c>
      <c r="F34" s="1896">
        <v>0</v>
      </c>
      <c r="G34" s="1897">
        <v>0</v>
      </c>
      <c r="H34" s="1898">
        <v>0</v>
      </c>
      <c r="I34" s="1899">
        <v>-12</v>
      </c>
      <c r="J34" s="1899">
        <v>-366</v>
      </c>
      <c r="K34" s="1909">
        <v>7</v>
      </c>
      <c r="L34" s="1907">
        <v>0</v>
      </c>
      <c r="M34" s="1899">
        <v>57</v>
      </c>
      <c r="N34" s="1899">
        <v>-366</v>
      </c>
    </row>
    <row r="35" spans="1:14" ht="20.149999999999999" customHeight="1" x14ac:dyDescent="0.25">
      <c r="A35" s="1902" t="s">
        <v>642</v>
      </c>
      <c r="B35" s="1893">
        <v>-68</v>
      </c>
      <c r="C35" s="1901">
        <v>-67</v>
      </c>
      <c r="D35" s="1895">
        <v>-84</v>
      </c>
      <c r="E35" s="1896">
        <v>-88</v>
      </c>
      <c r="F35" s="1896">
        <v>-144</v>
      </c>
      <c r="G35" s="1903">
        <v>-145</v>
      </c>
      <c r="H35" s="1898">
        <v>-152</v>
      </c>
      <c r="I35" s="1899">
        <v>-152</v>
      </c>
      <c r="J35" s="1899">
        <v>-141</v>
      </c>
      <c r="K35" s="1904">
        <v>-68</v>
      </c>
      <c r="L35" s="1894">
        <v>-144</v>
      </c>
      <c r="M35" s="1896">
        <v>-84</v>
      </c>
      <c r="N35" s="1896">
        <v>-152</v>
      </c>
    </row>
    <row r="36" spans="1:14" ht="20.149999999999999" customHeight="1" x14ac:dyDescent="0.25">
      <c r="A36" s="1910"/>
      <c r="B36" s="1893"/>
      <c r="C36" s="1894"/>
      <c r="D36" s="1905"/>
      <c r="E36" s="1896"/>
      <c r="F36" s="1896"/>
      <c r="G36" s="1897"/>
      <c r="H36" s="1898"/>
      <c r="I36" s="1899"/>
      <c r="J36" s="1899"/>
      <c r="K36" s="1900"/>
      <c r="L36" s="1901"/>
      <c r="M36" s="1899"/>
      <c r="N36" s="1899"/>
    </row>
    <row r="37" spans="1:14" ht="20.149999999999999" customHeight="1" x14ac:dyDescent="0.25">
      <c r="A37" s="1911" t="s">
        <v>660</v>
      </c>
      <c r="B37" s="1893">
        <v>70577</v>
      </c>
      <c r="C37" s="1901">
        <v>69977</v>
      </c>
      <c r="D37" s="1895">
        <v>68767</v>
      </c>
      <c r="E37" s="1896">
        <v>67937</v>
      </c>
      <c r="F37" s="1896">
        <v>69051</v>
      </c>
      <c r="G37" s="1903">
        <v>66097</v>
      </c>
      <c r="H37" s="1898">
        <v>65150</v>
      </c>
      <c r="I37" s="1899">
        <v>65043</v>
      </c>
      <c r="J37" s="1899">
        <v>64833</v>
      </c>
      <c r="K37" s="1904">
        <v>70577</v>
      </c>
      <c r="L37" s="1894">
        <v>69051</v>
      </c>
      <c r="M37" s="1896">
        <v>68767</v>
      </c>
      <c r="N37" s="1896">
        <v>65150</v>
      </c>
    </row>
    <row r="38" spans="1:14" ht="20.149999999999999" customHeight="1" x14ac:dyDescent="0.25">
      <c r="A38" s="1912"/>
      <c r="B38" s="1893"/>
      <c r="C38" s="1894"/>
      <c r="D38" s="1905"/>
      <c r="E38" s="1896"/>
      <c r="F38" s="1896"/>
      <c r="G38" s="1897"/>
      <c r="H38" s="1898"/>
      <c r="I38" s="1899"/>
      <c r="J38" s="1899"/>
      <c r="K38" s="1900"/>
      <c r="L38" s="1901"/>
      <c r="M38" s="1899"/>
      <c r="N38" s="1899"/>
    </row>
    <row r="39" spans="1:14" ht="20.149999999999999" customHeight="1" x14ac:dyDescent="0.25">
      <c r="A39" s="1906" t="s">
        <v>661</v>
      </c>
      <c r="B39" s="1893"/>
      <c r="C39" s="1894"/>
      <c r="D39" s="1905"/>
      <c r="E39" s="1896"/>
      <c r="F39" s="1896"/>
      <c r="G39" s="1897"/>
      <c r="H39" s="1898"/>
      <c r="I39" s="1899"/>
      <c r="J39" s="1899"/>
      <c r="K39" s="1900"/>
      <c r="L39" s="1901"/>
      <c r="M39" s="1899"/>
      <c r="N39" s="1899"/>
    </row>
    <row r="40" spans="1:14" ht="20.149999999999999" customHeight="1" x14ac:dyDescent="0.25">
      <c r="A40" s="1892" t="s">
        <v>653</v>
      </c>
      <c r="B40" s="1893">
        <v>-2582</v>
      </c>
      <c r="C40" s="1894">
        <v>-3025</v>
      </c>
      <c r="D40" s="1895">
        <v>-1755</v>
      </c>
      <c r="E40" s="1896">
        <v>-2134</v>
      </c>
      <c r="F40" s="1896">
        <v>-1322</v>
      </c>
      <c r="G40" s="1897">
        <v>-1954</v>
      </c>
      <c r="H40" s="1898">
        <v>-2478</v>
      </c>
      <c r="I40" s="1899">
        <v>-4696</v>
      </c>
      <c r="J40" s="1899">
        <v>-3943</v>
      </c>
      <c r="K40" s="1913"/>
      <c r="L40" s="1914"/>
      <c r="M40" s="1915"/>
      <c r="N40" s="1915"/>
    </row>
    <row r="41" spans="1:14" ht="20.149999999999999" customHeight="1" x14ac:dyDescent="0.25">
      <c r="A41" s="1892" t="s">
        <v>654</v>
      </c>
      <c r="B41" s="1893">
        <v>-705</v>
      </c>
      <c r="C41" s="1894">
        <v>-498</v>
      </c>
      <c r="D41" s="1895">
        <v>-1104</v>
      </c>
      <c r="E41" s="1896">
        <v>-847</v>
      </c>
      <c r="F41" s="1896">
        <v>-948</v>
      </c>
      <c r="G41" s="1897">
        <v>-1149</v>
      </c>
      <c r="H41" s="1898">
        <v>-1482</v>
      </c>
      <c r="I41" s="1899">
        <v>-950</v>
      </c>
      <c r="J41" s="1899">
        <v>-924</v>
      </c>
      <c r="K41" s="1913"/>
      <c r="L41" s="1914"/>
      <c r="M41" s="1915"/>
      <c r="N41" s="1915"/>
    </row>
    <row r="42" spans="1:14" ht="20.149999999999999" customHeight="1" x14ac:dyDescent="0.25">
      <c r="A42" s="1892" t="s">
        <v>655</v>
      </c>
      <c r="B42" s="1893">
        <v>167</v>
      </c>
      <c r="C42" s="1894">
        <v>180</v>
      </c>
      <c r="D42" s="1895">
        <v>14</v>
      </c>
      <c r="E42" s="1896">
        <v>101</v>
      </c>
      <c r="F42" s="1896">
        <v>259</v>
      </c>
      <c r="G42" s="1897">
        <v>298</v>
      </c>
      <c r="H42" s="1898">
        <v>216</v>
      </c>
      <c r="I42" s="1899">
        <v>320</v>
      </c>
      <c r="J42" s="1899">
        <v>442</v>
      </c>
      <c r="K42" s="1913"/>
      <c r="L42" s="1914"/>
      <c r="M42" s="1915"/>
      <c r="N42" s="1915"/>
    </row>
    <row r="43" spans="1:14" ht="20.149999999999999" customHeight="1" x14ac:dyDescent="0.25">
      <c r="A43" s="1892" t="s">
        <v>656</v>
      </c>
      <c r="B43" s="1893">
        <v>-4054</v>
      </c>
      <c r="C43" s="1894">
        <v>-3462</v>
      </c>
      <c r="D43" s="1895">
        <v>-4545</v>
      </c>
      <c r="E43" s="1896">
        <v>-4762</v>
      </c>
      <c r="F43" s="1896">
        <v>-4347</v>
      </c>
      <c r="G43" s="1897">
        <v>-4249</v>
      </c>
      <c r="H43" s="1898">
        <v>-4786</v>
      </c>
      <c r="I43" s="1899">
        <v>-2853</v>
      </c>
      <c r="J43" s="1899">
        <v>-2804</v>
      </c>
      <c r="K43" s="1913"/>
      <c r="L43" s="1914"/>
      <c r="M43" s="1915"/>
      <c r="N43" s="1915"/>
    </row>
    <row r="44" spans="1:14" ht="20.149999999999999" customHeight="1" x14ac:dyDescent="0.25">
      <c r="A44" s="1892" t="s">
        <v>561</v>
      </c>
      <c r="B44" s="1893">
        <v>-328</v>
      </c>
      <c r="C44" s="1894">
        <v>-193</v>
      </c>
      <c r="D44" s="1895">
        <v>459</v>
      </c>
      <c r="E44" s="1896">
        <v>299</v>
      </c>
      <c r="F44" s="1896">
        <v>1449</v>
      </c>
      <c r="G44" s="1897">
        <v>411</v>
      </c>
      <c r="H44" s="1898">
        <v>1364</v>
      </c>
      <c r="I44" s="1899">
        <v>1495</v>
      </c>
      <c r="J44" s="1899">
        <v>1195</v>
      </c>
      <c r="K44" s="1913"/>
      <c r="L44" s="1914"/>
      <c r="M44" s="1915"/>
      <c r="N44" s="1915"/>
    </row>
    <row r="45" spans="1:14" ht="20.149999999999999" customHeight="1" x14ac:dyDescent="0.25">
      <c r="A45" s="1916" t="s">
        <v>509</v>
      </c>
      <c r="B45" s="1917">
        <v>-7502</v>
      </c>
      <c r="C45" s="1918">
        <v>-6998</v>
      </c>
      <c r="D45" s="1919">
        <v>-6931</v>
      </c>
      <c r="E45" s="1920">
        <v>-7343</v>
      </c>
      <c r="F45" s="1920">
        <v>-4909</v>
      </c>
      <c r="G45" s="1921">
        <v>-6643</v>
      </c>
      <c r="H45" s="1922">
        <v>-7166</v>
      </c>
      <c r="I45" s="1923">
        <v>-6684</v>
      </c>
      <c r="J45" s="1923">
        <v>-6034</v>
      </c>
      <c r="K45" s="1924"/>
      <c r="L45" s="1925"/>
      <c r="M45" s="1926"/>
      <c r="N45" s="1926"/>
    </row>
    <row r="46" spans="1:14" ht="15" customHeight="1" x14ac:dyDescent="0.35">
      <c r="A46" s="1927"/>
      <c r="B46" s="1928"/>
      <c r="C46" s="1929"/>
      <c r="D46" s="1928"/>
      <c r="E46" s="1928"/>
      <c r="F46" s="1928"/>
      <c r="G46" s="1930"/>
      <c r="H46" s="1930"/>
      <c r="I46" s="1930"/>
      <c r="J46" s="1930"/>
      <c r="K46" s="1931"/>
      <c r="L46" s="1931"/>
      <c r="M46" s="1931"/>
      <c r="N46" s="1931"/>
    </row>
  </sheetData>
  <mergeCells count="6">
    <mergeCell ref="A2:N2"/>
    <mergeCell ref="B3:C3"/>
    <mergeCell ref="D3:G3"/>
    <mergeCell ref="H3:J3"/>
    <mergeCell ref="K3:L3"/>
    <mergeCell ref="M3:N3"/>
  </mergeCells>
  <hyperlinks>
    <hyperlink ref="A1" location="ToC!A2" display="Back to Table of Contents" xr:uid="{6DA6C38B-7E23-44D0-8606-2C3FAF4A2E9B}"/>
  </hyperlinks>
  <pageMargins left="0.5" right="0.5" top="0.5" bottom="0.5" header="0.25" footer="0.25"/>
  <pageSetup scale="56" orientation="landscape" r:id="rId1"/>
  <headerFooter>
    <oddFooter>&amp;L&amp;G&amp;C&amp;"Scotia,Regular"&amp;9Supplementary Financial Information (SFI)&amp;R16&amp;"Scotia,Regular"&amp;7</oddFooter>
  </headerFooter>
  <legacyDrawingHF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B75736-2709-4B2B-AACA-F0841811EC02}">
  <sheetPr>
    <pageSetUpPr fitToPage="1"/>
  </sheetPr>
  <dimension ref="A1:N22"/>
  <sheetViews>
    <sheetView showGridLines="0" zoomScaleNormal="100" workbookViewId="0"/>
  </sheetViews>
  <sheetFormatPr defaultRowHeight="12.5" x14ac:dyDescent="0.25"/>
  <cols>
    <col min="1" max="1" width="90.7265625" style="22" customWidth="1"/>
    <col min="2" max="14" width="10.7265625" style="22" customWidth="1"/>
    <col min="15" max="16384" width="8.7265625" style="22"/>
  </cols>
  <sheetData>
    <row r="1" spans="1:14" ht="20" customHeight="1" x14ac:dyDescent="0.25">
      <c r="A1" s="21" t="s">
        <v>13</v>
      </c>
    </row>
    <row r="2" spans="1:14" ht="25" customHeight="1" x14ac:dyDescent="0.25">
      <c r="A2" s="3312" t="s">
        <v>662</v>
      </c>
      <c r="B2" s="3312" t="s">
        <v>15</v>
      </c>
      <c r="C2" s="3312" t="s">
        <v>15</v>
      </c>
      <c r="D2" s="3312" t="s">
        <v>15</v>
      </c>
      <c r="E2" s="3312" t="s">
        <v>15</v>
      </c>
      <c r="F2" s="3312" t="s">
        <v>15</v>
      </c>
      <c r="G2" s="3312" t="s">
        <v>15</v>
      </c>
      <c r="H2" s="3312" t="s">
        <v>15</v>
      </c>
      <c r="I2" s="3312" t="s">
        <v>15</v>
      </c>
      <c r="J2" s="3312" t="s">
        <v>15</v>
      </c>
      <c r="K2" s="3312" t="s">
        <v>15</v>
      </c>
      <c r="L2" s="3312" t="s">
        <v>15</v>
      </c>
      <c r="M2" s="3312" t="s">
        <v>15</v>
      </c>
      <c r="N2" s="3312" t="s">
        <v>15</v>
      </c>
    </row>
    <row r="3" spans="1:14" ht="20.149999999999999" customHeight="1" x14ac:dyDescent="0.25">
      <c r="A3" s="1872"/>
      <c r="B3" s="3305" t="s">
        <v>174</v>
      </c>
      <c r="C3" s="3306" t="s">
        <v>15</v>
      </c>
      <c r="D3" s="3307" t="s">
        <v>345</v>
      </c>
      <c r="E3" s="3308" t="s">
        <v>15</v>
      </c>
      <c r="F3" s="3308" t="s">
        <v>15</v>
      </c>
      <c r="G3" s="3309" t="s">
        <v>15</v>
      </c>
      <c r="H3" s="3307" t="s">
        <v>346</v>
      </c>
      <c r="I3" s="3308" t="s">
        <v>15</v>
      </c>
      <c r="J3" s="3308" t="s">
        <v>15</v>
      </c>
      <c r="K3" s="3313" t="s">
        <v>175</v>
      </c>
      <c r="L3" s="3311" t="s">
        <v>15</v>
      </c>
      <c r="M3" s="3308" t="s">
        <v>176</v>
      </c>
      <c r="N3" s="3308" t="s">
        <v>15</v>
      </c>
    </row>
    <row r="4" spans="1:14" ht="20.149999999999999" customHeight="1" x14ac:dyDescent="0.25">
      <c r="A4" s="1873" t="s">
        <v>556</v>
      </c>
      <c r="B4" s="1874" t="s">
        <v>178</v>
      </c>
      <c r="C4" s="1875" t="s">
        <v>179</v>
      </c>
      <c r="D4" s="1876" t="s">
        <v>180</v>
      </c>
      <c r="E4" s="1877" t="s">
        <v>181</v>
      </c>
      <c r="F4" s="1877" t="s">
        <v>182</v>
      </c>
      <c r="G4" s="1878" t="s">
        <v>179</v>
      </c>
      <c r="H4" s="1879" t="s">
        <v>180</v>
      </c>
      <c r="I4" s="1880" t="s">
        <v>181</v>
      </c>
      <c r="J4" s="1880" t="s">
        <v>182</v>
      </c>
      <c r="K4" s="1932" t="s">
        <v>183</v>
      </c>
      <c r="L4" s="1882" t="s">
        <v>345</v>
      </c>
      <c r="M4" s="1880" t="s">
        <v>345</v>
      </c>
      <c r="N4" s="1877" t="s">
        <v>346</v>
      </c>
    </row>
    <row r="5" spans="1:14" ht="20.149999999999999" customHeight="1" x14ac:dyDescent="0.25">
      <c r="A5" s="1883" t="s">
        <v>663</v>
      </c>
      <c r="B5" s="1933"/>
      <c r="C5" s="1934"/>
      <c r="D5" s="1886"/>
      <c r="E5" s="1935"/>
      <c r="F5" s="1935"/>
      <c r="G5" s="1934"/>
      <c r="H5" s="1936"/>
      <c r="I5" s="1937"/>
      <c r="J5" s="1937"/>
      <c r="K5" s="1936"/>
      <c r="L5" s="1938"/>
      <c r="M5" s="1937"/>
      <c r="N5" s="1937"/>
    </row>
    <row r="6" spans="1:14" ht="20.149999999999999" customHeight="1" x14ac:dyDescent="0.25">
      <c r="A6" s="1892" t="s">
        <v>644</v>
      </c>
      <c r="B6" s="1893">
        <v>8779</v>
      </c>
      <c r="C6" s="1894">
        <v>8075</v>
      </c>
      <c r="D6" s="1895">
        <v>8075</v>
      </c>
      <c r="E6" s="1896">
        <v>8075</v>
      </c>
      <c r="F6" s="1896">
        <v>8075</v>
      </c>
      <c r="G6" s="1897">
        <v>8075</v>
      </c>
      <c r="H6" s="1898">
        <v>7052</v>
      </c>
      <c r="I6" s="1899">
        <v>5552</v>
      </c>
      <c r="J6" s="1899">
        <v>5552</v>
      </c>
      <c r="K6" s="1939">
        <v>8075</v>
      </c>
      <c r="L6" s="1901">
        <v>8075</v>
      </c>
      <c r="M6" s="1899">
        <v>8075</v>
      </c>
      <c r="N6" s="1899">
        <v>6052</v>
      </c>
    </row>
    <row r="7" spans="1:14" ht="20.149999999999999" customHeight="1" x14ac:dyDescent="0.25">
      <c r="A7" s="1892" t="s">
        <v>664</v>
      </c>
      <c r="B7" s="1893">
        <v>0</v>
      </c>
      <c r="C7" s="1894">
        <v>1004</v>
      </c>
      <c r="D7" s="1895">
        <v>0</v>
      </c>
      <c r="E7" s="1896">
        <v>0</v>
      </c>
      <c r="F7" s="1896">
        <v>0</v>
      </c>
      <c r="G7" s="1897">
        <v>0</v>
      </c>
      <c r="H7" s="1898">
        <v>1023</v>
      </c>
      <c r="I7" s="1899">
        <v>1500</v>
      </c>
      <c r="J7" s="1899">
        <v>0</v>
      </c>
      <c r="K7" s="1939">
        <v>1004</v>
      </c>
      <c r="L7" s="1901">
        <v>0</v>
      </c>
      <c r="M7" s="1899">
        <v>0</v>
      </c>
      <c r="N7" s="1899">
        <v>2523</v>
      </c>
    </row>
    <row r="8" spans="1:14" ht="20.149999999999999" customHeight="1" x14ac:dyDescent="0.25">
      <c r="A8" s="1892" t="s">
        <v>665</v>
      </c>
      <c r="B8" s="1893">
        <v>0</v>
      </c>
      <c r="C8" s="1894">
        <v>-300</v>
      </c>
      <c r="D8" s="1895">
        <v>0</v>
      </c>
      <c r="E8" s="1896">
        <v>0</v>
      </c>
      <c r="F8" s="1896">
        <v>0</v>
      </c>
      <c r="G8" s="1897">
        <v>0</v>
      </c>
      <c r="H8" s="1898">
        <v>0</v>
      </c>
      <c r="I8" s="1899">
        <v>0</v>
      </c>
      <c r="J8" s="1899">
        <v>0</v>
      </c>
      <c r="K8" s="1939">
        <v>-300</v>
      </c>
      <c r="L8" s="1901">
        <v>0</v>
      </c>
      <c r="M8" s="1899">
        <v>0</v>
      </c>
      <c r="N8" s="1899">
        <v>-500</v>
      </c>
    </row>
    <row r="9" spans="1:14" ht="20.149999999999999" customHeight="1" x14ac:dyDescent="0.25">
      <c r="A9" s="1892" t="s">
        <v>666</v>
      </c>
      <c r="B9" s="1893">
        <v>123</v>
      </c>
      <c r="C9" s="1894">
        <v>108</v>
      </c>
      <c r="D9" s="1895">
        <v>109</v>
      </c>
      <c r="E9" s="1896">
        <v>105</v>
      </c>
      <c r="F9" s="1896">
        <v>104</v>
      </c>
      <c r="G9" s="1897">
        <v>101</v>
      </c>
      <c r="H9" s="1898">
        <v>106</v>
      </c>
      <c r="I9" s="1899">
        <v>36</v>
      </c>
      <c r="J9" s="1899">
        <v>74</v>
      </c>
      <c r="K9" s="1939">
        <v>231</v>
      </c>
      <c r="L9" s="1901">
        <v>205</v>
      </c>
      <c r="M9" s="1899">
        <v>419</v>
      </c>
      <c r="N9" s="1899">
        <v>260</v>
      </c>
    </row>
    <row r="10" spans="1:14" ht="20.149999999999999" customHeight="1" x14ac:dyDescent="0.25">
      <c r="A10" s="1892" t="s">
        <v>667</v>
      </c>
      <c r="B10" s="1893">
        <v>-123</v>
      </c>
      <c r="C10" s="1894">
        <v>-108</v>
      </c>
      <c r="D10" s="1895">
        <v>-109</v>
      </c>
      <c r="E10" s="1896">
        <v>-105</v>
      </c>
      <c r="F10" s="1896">
        <v>-104</v>
      </c>
      <c r="G10" s="1897">
        <v>-101</v>
      </c>
      <c r="H10" s="1898">
        <v>-106</v>
      </c>
      <c r="I10" s="1899">
        <v>-36</v>
      </c>
      <c r="J10" s="1899">
        <v>-74</v>
      </c>
      <c r="K10" s="1939">
        <v>-231</v>
      </c>
      <c r="L10" s="1901">
        <v>-205</v>
      </c>
      <c r="M10" s="1899">
        <v>-419</v>
      </c>
      <c r="N10" s="1899">
        <v>-260</v>
      </c>
    </row>
    <row r="11" spans="1:14" ht="20.149999999999999" customHeight="1" x14ac:dyDescent="0.25">
      <c r="A11" s="1902" t="s">
        <v>642</v>
      </c>
      <c r="B11" s="1893">
        <v>8779</v>
      </c>
      <c r="C11" s="1901">
        <v>8779</v>
      </c>
      <c r="D11" s="1895">
        <v>8075</v>
      </c>
      <c r="E11" s="1896">
        <v>8075</v>
      </c>
      <c r="F11" s="1896">
        <v>8075</v>
      </c>
      <c r="G11" s="1903">
        <v>8075</v>
      </c>
      <c r="H11" s="1898">
        <v>8075</v>
      </c>
      <c r="I11" s="1899">
        <v>7052</v>
      </c>
      <c r="J11" s="1899">
        <v>5552</v>
      </c>
      <c r="K11" s="1940">
        <v>8779</v>
      </c>
      <c r="L11" s="1894">
        <v>8075</v>
      </c>
      <c r="M11" s="1896">
        <v>8075</v>
      </c>
      <c r="N11" s="1896">
        <v>8075</v>
      </c>
    </row>
    <row r="12" spans="1:14" ht="20.149999999999999" customHeight="1" x14ac:dyDescent="0.25">
      <c r="A12" s="1902"/>
      <c r="B12" s="1893"/>
      <c r="C12" s="1901"/>
      <c r="D12" s="1905"/>
      <c r="E12" s="1896"/>
      <c r="F12" s="1896"/>
      <c r="G12" s="1903"/>
      <c r="H12" s="1898"/>
      <c r="I12" s="1899"/>
      <c r="J12" s="1899"/>
      <c r="K12" s="1940"/>
      <c r="L12" s="1894"/>
      <c r="M12" s="1896"/>
      <c r="N12" s="1896"/>
    </row>
    <row r="13" spans="1:14" ht="20.149999999999999" customHeight="1" x14ac:dyDescent="0.25">
      <c r="A13" s="1906" t="s">
        <v>668</v>
      </c>
      <c r="B13" s="1893"/>
      <c r="C13" s="1894"/>
      <c r="D13" s="1905"/>
      <c r="E13" s="1896"/>
      <c r="F13" s="1896"/>
      <c r="G13" s="1897"/>
      <c r="H13" s="1898"/>
      <c r="I13" s="1899"/>
      <c r="J13" s="1899"/>
      <c r="K13" s="1939"/>
      <c r="L13" s="1901"/>
      <c r="M13" s="1899"/>
      <c r="N13" s="1899"/>
    </row>
    <row r="14" spans="1:14" ht="20.149999999999999" customHeight="1" x14ac:dyDescent="0.25">
      <c r="A14" s="1892" t="s">
        <v>644</v>
      </c>
      <c r="B14" s="1893">
        <v>1696</v>
      </c>
      <c r="C14" s="1894">
        <v>1729</v>
      </c>
      <c r="D14" s="1895">
        <v>1655</v>
      </c>
      <c r="E14" s="1896">
        <v>1593</v>
      </c>
      <c r="F14" s="1896">
        <v>1559</v>
      </c>
      <c r="G14" s="1897">
        <v>1524</v>
      </c>
      <c r="H14" s="1898">
        <v>1490</v>
      </c>
      <c r="I14" s="1899">
        <v>1582</v>
      </c>
      <c r="J14" s="1899">
        <v>2222</v>
      </c>
      <c r="K14" s="1939">
        <v>1729</v>
      </c>
      <c r="L14" s="1901">
        <v>1524</v>
      </c>
      <c r="M14" s="1899">
        <v>1524</v>
      </c>
      <c r="N14" s="1899">
        <v>2090</v>
      </c>
    </row>
    <row r="15" spans="1:14" ht="20.149999999999999" customHeight="1" x14ac:dyDescent="0.25">
      <c r="A15" s="1892" t="s">
        <v>669</v>
      </c>
      <c r="B15" s="1893">
        <v>26</v>
      </c>
      <c r="C15" s="1894">
        <v>25</v>
      </c>
      <c r="D15" s="1895">
        <v>31</v>
      </c>
      <c r="E15" s="1896">
        <v>20</v>
      </c>
      <c r="F15" s="1896">
        <v>24</v>
      </c>
      <c r="G15" s="1897">
        <v>37</v>
      </c>
      <c r="H15" s="1898">
        <v>38</v>
      </c>
      <c r="I15" s="1899">
        <v>54</v>
      </c>
      <c r="J15" s="1899">
        <v>78</v>
      </c>
      <c r="K15" s="1939">
        <v>51</v>
      </c>
      <c r="L15" s="1901">
        <v>61</v>
      </c>
      <c r="M15" s="1899">
        <v>112</v>
      </c>
      <c r="N15" s="1899">
        <v>258</v>
      </c>
    </row>
    <row r="16" spans="1:14" ht="20.149999999999999" customHeight="1" x14ac:dyDescent="0.25">
      <c r="A16" s="1892" t="s">
        <v>652</v>
      </c>
      <c r="B16" s="1893">
        <v>34</v>
      </c>
      <c r="C16" s="1894">
        <v>-43</v>
      </c>
      <c r="D16" s="1895">
        <v>67</v>
      </c>
      <c r="E16" s="1896">
        <v>68</v>
      </c>
      <c r="F16" s="1896">
        <v>49</v>
      </c>
      <c r="G16" s="1897">
        <v>21</v>
      </c>
      <c r="H16" s="1898">
        <v>22</v>
      </c>
      <c r="I16" s="1899">
        <v>-86</v>
      </c>
      <c r="J16" s="1899">
        <v>-22</v>
      </c>
      <c r="K16" s="1939">
        <v>-9</v>
      </c>
      <c r="L16" s="1901">
        <v>70</v>
      </c>
      <c r="M16" s="1899">
        <v>205</v>
      </c>
      <c r="N16" s="1899">
        <v>-25</v>
      </c>
    </row>
    <row r="17" spans="1:14" ht="20.149999999999999" customHeight="1" x14ac:dyDescent="0.25">
      <c r="A17" s="1892" t="s">
        <v>670</v>
      </c>
      <c r="B17" s="1893">
        <v>-41</v>
      </c>
      <c r="C17" s="1894">
        <v>-15</v>
      </c>
      <c r="D17" s="1895">
        <v>-26</v>
      </c>
      <c r="E17" s="1896">
        <v>-14</v>
      </c>
      <c r="F17" s="1896">
        <v>-38</v>
      </c>
      <c r="G17" s="1897">
        <v>-23</v>
      </c>
      <c r="H17" s="1898">
        <v>-26</v>
      </c>
      <c r="I17" s="1899">
        <v>-13</v>
      </c>
      <c r="J17" s="1899">
        <v>-59</v>
      </c>
      <c r="K17" s="1939">
        <v>-56</v>
      </c>
      <c r="L17" s="1901">
        <v>-61</v>
      </c>
      <c r="M17" s="1899">
        <v>-101</v>
      </c>
      <c r="N17" s="1899">
        <v>-115</v>
      </c>
    </row>
    <row r="18" spans="1:14" ht="20.149999999999999" customHeight="1" x14ac:dyDescent="0.25">
      <c r="A18" s="1892" t="s">
        <v>561</v>
      </c>
      <c r="B18" s="1893">
        <v>4</v>
      </c>
      <c r="C18" s="1894">
        <v>0</v>
      </c>
      <c r="D18" s="1895">
        <v>2</v>
      </c>
      <c r="E18" s="1896">
        <v>-12</v>
      </c>
      <c r="F18" s="1896">
        <v>-1</v>
      </c>
      <c r="G18" s="1897">
        <v>0</v>
      </c>
      <c r="H18" s="1898">
        <v>0</v>
      </c>
      <c r="I18" s="1899">
        <v>-47</v>
      </c>
      <c r="J18" s="1899">
        <v>-637</v>
      </c>
      <c r="K18" s="1939">
        <v>4</v>
      </c>
      <c r="L18" s="1901">
        <v>-1</v>
      </c>
      <c r="M18" s="1899">
        <v>-11</v>
      </c>
      <c r="N18" s="1899">
        <v>-684</v>
      </c>
    </row>
    <row r="19" spans="1:14" ht="20.149999999999999" customHeight="1" x14ac:dyDescent="0.25">
      <c r="A19" s="1902" t="s">
        <v>642</v>
      </c>
      <c r="B19" s="1893">
        <v>1719</v>
      </c>
      <c r="C19" s="1901">
        <v>1696</v>
      </c>
      <c r="D19" s="1895">
        <v>1729</v>
      </c>
      <c r="E19" s="1896">
        <v>1655</v>
      </c>
      <c r="F19" s="1896">
        <v>1593</v>
      </c>
      <c r="G19" s="1903">
        <v>1559</v>
      </c>
      <c r="H19" s="1898">
        <v>1524</v>
      </c>
      <c r="I19" s="1899">
        <v>1490</v>
      </c>
      <c r="J19" s="1899">
        <v>1582</v>
      </c>
      <c r="K19" s="1940">
        <v>1719</v>
      </c>
      <c r="L19" s="1894">
        <v>1593</v>
      </c>
      <c r="M19" s="1896">
        <v>1729</v>
      </c>
      <c r="N19" s="1896">
        <v>1524</v>
      </c>
    </row>
    <row r="20" spans="1:14" ht="20.149999999999999" customHeight="1" x14ac:dyDescent="0.25">
      <c r="A20" s="1902"/>
      <c r="B20" s="1893"/>
      <c r="C20" s="1901"/>
      <c r="D20" s="1905"/>
      <c r="E20" s="1896"/>
      <c r="F20" s="1896"/>
      <c r="G20" s="1903"/>
      <c r="H20" s="1898"/>
      <c r="I20" s="1899"/>
      <c r="J20" s="1899"/>
      <c r="K20" s="1940"/>
      <c r="L20" s="1894"/>
      <c r="M20" s="1896"/>
      <c r="N20" s="1896"/>
    </row>
    <row r="21" spans="1:14" ht="20.149999999999999" customHeight="1" x14ac:dyDescent="0.25">
      <c r="A21" s="1941" t="s">
        <v>671</v>
      </c>
      <c r="B21" s="1942">
        <v>81075</v>
      </c>
      <c r="C21" s="1943">
        <v>80452</v>
      </c>
      <c r="D21" s="1944">
        <v>78571</v>
      </c>
      <c r="E21" s="1945">
        <v>77667</v>
      </c>
      <c r="F21" s="1945">
        <v>78719</v>
      </c>
      <c r="G21" s="1946">
        <v>75731</v>
      </c>
      <c r="H21" s="1947">
        <v>74749</v>
      </c>
      <c r="I21" s="1948">
        <v>73585</v>
      </c>
      <c r="J21" s="1949">
        <v>71967</v>
      </c>
      <c r="K21" s="1950">
        <v>81075</v>
      </c>
      <c r="L21" s="1951">
        <v>78719</v>
      </c>
      <c r="M21" s="1945">
        <v>78571</v>
      </c>
      <c r="N21" s="1945">
        <v>74749</v>
      </c>
    </row>
    <row r="22" spans="1:14" ht="12" customHeight="1" x14ac:dyDescent="0.25">
      <c r="A22" s="1952"/>
      <c r="B22" s="1953"/>
      <c r="C22" s="1954"/>
      <c r="D22" s="1955"/>
      <c r="E22" s="1956"/>
      <c r="F22" s="1956"/>
      <c r="G22" s="1954"/>
      <c r="H22" s="1954"/>
      <c r="I22" s="1957"/>
      <c r="J22" s="1954"/>
      <c r="K22" s="1956"/>
      <c r="L22" s="1956"/>
      <c r="M22" s="1956"/>
      <c r="N22" s="1956"/>
    </row>
  </sheetData>
  <mergeCells count="6">
    <mergeCell ref="A2:N2"/>
    <mergeCell ref="B3:C3"/>
    <mergeCell ref="D3:G3"/>
    <mergeCell ref="H3:J3"/>
    <mergeCell ref="K3:L3"/>
    <mergeCell ref="M3:N3"/>
  </mergeCells>
  <hyperlinks>
    <hyperlink ref="A1" location="ToC!A2" display="Back to Table of Contents" xr:uid="{896F555A-E401-4740-976F-309BAB588812}"/>
  </hyperlinks>
  <pageMargins left="0.5" right="0.5" top="0.5" bottom="0.5" header="0.25" footer="0.25"/>
  <pageSetup scale="55" orientation="landscape" r:id="rId1"/>
  <headerFooter>
    <oddFooter>&amp;L&amp;G&amp;C&amp;"Scotia,Regular"&amp;9Supplementary Financial Information (SFI)&amp;R17&amp;"Scotia,Regular"&amp;7</oddFooter>
  </headerFooter>
  <legacyDrawingHF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01B84-ACEF-46BC-ADEC-1B565497799E}">
  <sheetPr>
    <pageSetUpPr fitToPage="1"/>
  </sheetPr>
  <dimension ref="A1:K39"/>
  <sheetViews>
    <sheetView showGridLines="0" zoomScaleNormal="100" workbookViewId="0"/>
  </sheetViews>
  <sheetFormatPr defaultRowHeight="12.5" x14ac:dyDescent="0.25"/>
  <cols>
    <col min="1" max="1" width="60.7265625" style="22" customWidth="1"/>
    <col min="2" max="11" width="11.7265625" style="22" customWidth="1"/>
    <col min="12" max="16384" width="8.7265625" style="22"/>
  </cols>
  <sheetData>
    <row r="1" spans="1:11" ht="20" customHeight="1" x14ac:dyDescent="0.25">
      <c r="A1" s="21" t="s">
        <v>13</v>
      </c>
    </row>
    <row r="2" spans="1:11" ht="25" customHeight="1" x14ac:dyDescent="0.25">
      <c r="A2" s="3316" t="s">
        <v>672</v>
      </c>
      <c r="B2" s="3316" t="s">
        <v>15</v>
      </c>
      <c r="C2" s="3316" t="s">
        <v>15</v>
      </c>
      <c r="D2" s="3316" t="s">
        <v>15</v>
      </c>
      <c r="E2" s="3316" t="s">
        <v>15</v>
      </c>
      <c r="F2" s="3316" t="s">
        <v>15</v>
      </c>
      <c r="G2" s="3316" t="s">
        <v>15</v>
      </c>
      <c r="H2" s="3316" t="s">
        <v>15</v>
      </c>
      <c r="I2" s="3316" t="s">
        <v>15</v>
      </c>
      <c r="J2" s="3316" t="s">
        <v>15</v>
      </c>
      <c r="K2" s="3316" t="s">
        <v>15</v>
      </c>
    </row>
    <row r="3" spans="1:11" ht="20.149999999999999" customHeight="1" x14ac:dyDescent="0.25">
      <c r="A3" s="1958" t="s">
        <v>673</v>
      </c>
      <c r="B3" s="3317" t="s">
        <v>674</v>
      </c>
      <c r="C3" s="3318" t="s">
        <v>15</v>
      </c>
      <c r="D3" s="3319" t="s">
        <v>675</v>
      </c>
      <c r="E3" s="3320" t="s">
        <v>15</v>
      </c>
      <c r="F3" s="3319" t="s">
        <v>676</v>
      </c>
      <c r="G3" s="3320" t="s">
        <v>15</v>
      </c>
      <c r="H3" s="3319" t="s">
        <v>677</v>
      </c>
      <c r="I3" s="3320" t="s">
        <v>15</v>
      </c>
      <c r="J3" s="3319" t="s">
        <v>678</v>
      </c>
      <c r="K3" s="3321" t="s">
        <v>15</v>
      </c>
    </row>
    <row r="4" spans="1:11" ht="20.149999999999999" customHeight="1" x14ac:dyDescent="0.25">
      <c r="A4" s="1959"/>
      <c r="B4" s="1960" t="s">
        <v>679</v>
      </c>
      <c r="C4" s="1961" t="s">
        <v>680</v>
      </c>
      <c r="D4" s="1962" t="s">
        <v>681</v>
      </c>
      <c r="E4" s="1963" t="s">
        <v>680</v>
      </c>
      <c r="F4" s="1962" t="s">
        <v>681</v>
      </c>
      <c r="G4" s="1963" t="s">
        <v>680</v>
      </c>
      <c r="H4" s="1962" t="s">
        <v>681</v>
      </c>
      <c r="I4" s="1963" t="s">
        <v>680</v>
      </c>
      <c r="J4" s="1962" t="s">
        <v>681</v>
      </c>
      <c r="K4" s="1964" t="s">
        <v>680</v>
      </c>
    </row>
    <row r="5" spans="1:11" ht="20.149999999999999" customHeight="1" x14ac:dyDescent="0.25">
      <c r="A5" s="1965" t="s">
        <v>322</v>
      </c>
      <c r="B5" s="1966">
        <v>344.2</v>
      </c>
      <c r="C5" s="1967">
        <v>0.44800000000000001</v>
      </c>
      <c r="D5" s="1968">
        <v>341</v>
      </c>
      <c r="E5" s="1969">
        <v>0.44500000000000001</v>
      </c>
      <c r="F5" s="1968">
        <v>344.2</v>
      </c>
      <c r="G5" s="1969">
        <v>0.44400000000000001</v>
      </c>
      <c r="H5" s="1968">
        <v>347.7</v>
      </c>
      <c r="I5" s="1969">
        <v>0.44700000000000001</v>
      </c>
      <c r="J5" s="1968">
        <v>353.6</v>
      </c>
      <c r="K5" s="1970">
        <v>0.44700000000000001</v>
      </c>
    </row>
    <row r="6" spans="1:11" ht="20.149999999999999" customHeight="1" x14ac:dyDescent="0.25">
      <c r="A6" s="1971" t="s">
        <v>567</v>
      </c>
      <c r="B6" s="1972">
        <v>105.5</v>
      </c>
      <c r="C6" s="1973">
        <v>0.13700000000000001</v>
      </c>
      <c r="D6" s="1974">
        <v>104.1</v>
      </c>
      <c r="E6" s="1975">
        <v>0.13600000000000001</v>
      </c>
      <c r="F6" s="1974">
        <v>104.2</v>
      </c>
      <c r="G6" s="1975">
        <v>0.13400000000000001</v>
      </c>
      <c r="H6" s="1974">
        <v>103.7</v>
      </c>
      <c r="I6" s="1975">
        <v>0.13300000000000001</v>
      </c>
      <c r="J6" s="1974">
        <v>102.2</v>
      </c>
      <c r="K6" s="1976">
        <v>0.129</v>
      </c>
    </row>
    <row r="7" spans="1:11" ht="20.149999999999999" customHeight="1" x14ac:dyDescent="0.25">
      <c r="A7" s="1977" t="s">
        <v>362</v>
      </c>
      <c r="B7" s="1978">
        <v>17.600000000000001</v>
      </c>
      <c r="C7" s="1979">
        <v>2.3E-2</v>
      </c>
      <c r="D7" s="1980">
        <v>17.2</v>
      </c>
      <c r="E7" s="1981">
        <v>2.1999999999999999E-2</v>
      </c>
      <c r="F7" s="1980">
        <v>17.100000000000001</v>
      </c>
      <c r="G7" s="1981">
        <v>2.1999999999999999E-2</v>
      </c>
      <c r="H7" s="1980">
        <v>16.600000000000001</v>
      </c>
      <c r="I7" s="1981">
        <v>2.1000000000000001E-2</v>
      </c>
      <c r="J7" s="1980">
        <v>16</v>
      </c>
      <c r="K7" s="1982">
        <v>0.02</v>
      </c>
    </row>
    <row r="8" spans="1:11" ht="20.149999999999999" customHeight="1" x14ac:dyDescent="0.25">
      <c r="A8" s="1983" t="s">
        <v>682</v>
      </c>
      <c r="B8" s="1984">
        <v>467.3</v>
      </c>
      <c r="C8" s="1985">
        <v>0.60799999999999998</v>
      </c>
      <c r="D8" s="1986">
        <v>462.3</v>
      </c>
      <c r="E8" s="1987">
        <v>0.60299999999999998</v>
      </c>
      <c r="F8" s="1986">
        <v>465.5</v>
      </c>
      <c r="G8" s="1987">
        <v>0.6</v>
      </c>
      <c r="H8" s="1986">
        <v>468</v>
      </c>
      <c r="I8" s="1987">
        <v>0.60099999999999998</v>
      </c>
      <c r="J8" s="1986">
        <v>471.8</v>
      </c>
      <c r="K8" s="1988">
        <v>0.59599999999999997</v>
      </c>
    </row>
    <row r="9" spans="1:11" ht="20.149999999999999" customHeight="1" x14ac:dyDescent="0.25">
      <c r="A9" s="1989"/>
      <c r="B9" s="1990"/>
      <c r="C9" s="1991"/>
      <c r="D9" s="1992"/>
      <c r="E9" s="1993"/>
      <c r="F9" s="1992"/>
      <c r="G9" s="1993"/>
      <c r="H9" s="1992"/>
      <c r="I9" s="1993"/>
      <c r="J9" s="1992"/>
      <c r="K9" s="1994"/>
    </row>
    <row r="10" spans="1:11" ht="20.149999999999999" customHeight="1" x14ac:dyDescent="0.25">
      <c r="A10" s="1971" t="s">
        <v>683</v>
      </c>
      <c r="B10" s="1995"/>
      <c r="C10" s="1996"/>
      <c r="D10" s="1997"/>
      <c r="E10" s="1998"/>
      <c r="F10" s="1999"/>
      <c r="G10" s="2000"/>
      <c r="H10" s="2001"/>
      <c r="I10" s="2000"/>
      <c r="J10" s="2001"/>
      <c r="K10" s="2002"/>
    </row>
    <row r="11" spans="1:11" ht="20.149999999999999" customHeight="1" x14ac:dyDescent="0.25">
      <c r="A11" s="2003" t="s">
        <v>684</v>
      </c>
      <c r="B11" s="2004">
        <v>26.7</v>
      </c>
      <c r="C11" s="2005">
        <v>3.5000000000000003E-2</v>
      </c>
      <c r="D11" s="2006">
        <v>27.2</v>
      </c>
      <c r="E11" s="1975">
        <v>3.5000000000000003E-2</v>
      </c>
      <c r="F11" s="2007">
        <v>29.9</v>
      </c>
      <c r="G11" s="1975">
        <v>3.7999999999999999E-2</v>
      </c>
      <c r="H11" s="1974">
        <v>30</v>
      </c>
      <c r="I11" s="1975">
        <v>3.7999999999999999E-2</v>
      </c>
      <c r="J11" s="1974">
        <v>33</v>
      </c>
      <c r="K11" s="1976">
        <v>4.2000000000000003E-2</v>
      </c>
    </row>
    <row r="12" spans="1:11" ht="20.149999999999999" customHeight="1" x14ac:dyDescent="0.25">
      <c r="A12" s="2003" t="s">
        <v>685</v>
      </c>
      <c r="B12" s="2004">
        <v>1</v>
      </c>
      <c r="C12" s="2005">
        <v>1E-3</v>
      </c>
      <c r="D12" s="2006">
        <v>0.7</v>
      </c>
      <c r="E12" s="1975">
        <v>1E-3</v>
      </c>
      <c r="F12" s="2006">
        <v>0.8</v>
      </c>
      <c r="G12" s="1975">
        <v>1E-3</v>
      </c>
      <c r="H12" s="1974">
        <v>0.9</v>
      </c>
      <c r="I12" s="1975">
        <v>1E-3</v>
      </c>
      <c r="J12" s="1974">
        <v>2</v>
      </c>
      <c r="K12" s="1976">
        <v>3.0000000000000001E-3</v>
      </c>
    </row>
    <row r="13" spans="1:11" ht="20.149999999999999" customHeight="1" x14ac:dyDescent="0.25">
      <c r="A13" s="1971" t="s">
        <v>686</v>
      </c>
      <c r="B13" s="2004">
        <v>32</v>
      </c>
      <c r="C13" s="2005">
        <v>4.2000000000000003E-2</v>
      </c>
      <c r="D13" s="2006">
        <v>31.7</v>
      </c>
      <c r="E13" s="1975">
        <v>4.2000000000000003E-2</v>
      </c>
      <c r="F13" s="2006">
        <v>34.299999999999997</v>
      </c>
      <c r="G13" s="1975">
        <v>4.3999999999999997E-2</v>
      </c>
      <c r="H13" s="1974">
        <v>33.9</v>
      </c>
      <c r="I13" s="1975">
        <v>4.3999999999999997E-2</v>
      </c>
      <c r="J13" s="1974">
        <v>35.299999999999997</v>
      </c>
      <c r="K13" s="1976">
        <v>4.4999999999999998E-2</v>
      </c>
    </row>
    <row r="14" spans="1:11" ht="20.149999999999999" customHeight="1" x14ac:dyDescent="0.25">
      <c r="A14" s="1971" t="s">
        <v>687</v>
      </c>
      <c r="B14" s="2004">
        <v>67.099999999999994</v>
      </c>
      <c r="C14" s="2005">
        <v>8.6999999999999994E-2</v>
      </c>
      <c r="D14" s="2006">
        <v>66.599999999999994</v>
      </c>
      <c r="E14" s="1975">
        <v>8.6999999999999994E-2</v>
      </c>
      <c r="F14" s="2006">
        <v>67.400000000000006</v>
      </c>
      <c r="G14" s="1975">
        <v>8.6999999999999994E-2</v>
      </c>
      <c r="H14" s="1974">
        <v>66.2</v>
      </c>
      <c r="I14" s="1975">
        <v>8.5000000000000006E-2</v>
      </c>
      <c r="J14" s="1974">
        <v>67.099999999999994</v>
      </c>
      <c r="K14" s="1976">
        <v>8.5000000000000006E-2</v>
      </c>
    </row>
    <row r="15" spans="1:11" ht="20.149999999999999" customHeight="1" x14ac:dyDescent="0.25">
      <c r="A15" s="1971" t="s">
        <v>688</v>
      </c>
      <c r="B15" s="2004">
        <v>8</v>
      </c>
      <c r="C15" s="2005">
        <v>0.01</v>
      </c>
      <c r="D15" s="2006">
        <v>9.1999999999999993</v>
      </c>
      <c r="E15" s="1975">
        <v>1.2E-2</v>
      </c>
      <c r="F15" s="2006">
        <v>9.1</v>
      </c>
      <c r="G15" s="1975">
        <v>1.2E-2</v>
      </c>
      <c r="H15" s="1974">
        <v>9.3000000000000007</v>
      </c>
      <c r="I15" s="1975">
        <v>1.2E-2</v>
      </c>
      <c r="J15" s="1974">
        <v>9.4</v>
      </c>
      <c r="K15" s="1976">
        <v>1.2E-2</v>
      </c>
    </row>
    <row r="16" spans="1:11" ht="20.149999999999999" customHeight="1" x14ac:dyDescent="0.25">
      <c r="A16" s="1971" t="s">
        <v>689</v>
      </c>
      <c r="B16" s="2004">
        <v>9.1999999999999993</v>
      </c>
      <c r="C16" s="2005">
        <v>1.2E-2</v>
      </c>
      <c r="D16" s="2006">
        <v>9.5</v>
      </c>
      <c r="E16" s="1975">
        <v>1.2E-2</v>
      </c>
      <c r="F16" s="2006">
        <v>9.6999999999999993</v>
      </c>
      <c r="G16" s="1975">
        <v>1.2999999999999999E-2</v>
      </c>
      <c r="H16" s="1974">
        <v>10.1</v>
      </c>
      <c r="I16" s="1975">
        <v>1.2999999999999999E-2</v>
      </c>
      <c r="J16" s="1974">
        <v>10.3</v>
      </c>
      <c r="K16" s="1976">
        <v>1.2999999999999999E-2</v>
      </c>
    </row>
    <row r="17" spans="1:11" ht="20.149999999999999" customHeight="1" x14ac:dyDescent="0.25">
      <c r="A17" s="1971" t="s">
        <v>690</v>
      </c>
      <c r="B17" s="2004">
        <v>18.7</v>
      </c>
      <c r="C17" s="2005">
        <v>2.4E-2</v>
      </c>
      <c r="D17" s="2006">
        <v>18.600000000000001</v>
      </c>
      <c r="E17" s="1975">
        <v>2.4E-2</v>
      </c>
      <c r="F17" s="2006">
        <v>18.899999999999999</v>
      </c>
      <c r="G17" s="1975">
        <v>2.4E-2</v>
      </c>
      <c r="H17" s="1974">
        <v>16.5</v>
      </c>
      <c r="I17" s="1975">
        <v>2.1000000000000001E-2</v>
      </c>
      <c r="J17" s="1974">
        <v>17.399999999999999</v>
      </c>
      <c r="K17" s="1976">
        <v>2.1999999999999999E-2</v>
      </c>
    </row>
    <row r="18" spans="1:11" ht="20.149999999999999" customHeight="1" x14ac:dyDescent="0.25">
      <c r="A18" s="1971" t="s">
        <v>691</v>
      </c>
      <c r="B18" s="2004">
        <v>17.2</v>
      </c>
      <c r="C18" s="2005">
        <v>2.1999999999999999E-2</v>
      </c>
      <c r="D18" s="2006">
        <v>17.2</v>
      </c>
      <c r="E18" s="1975">
        <v>2.1999999999999999E-2</v>
      </c>
      <c r="F18" s="2006">
        <v>17.600000000000001</v>
      </c>
      <c r="G18" s="1975">
        <v>2.3E-2</v>
      </c>
      <c r="H18" s="1974">
        <v>17.600000000000001</v>
      </c>
      <c r="I18" s="1975">
        <v>2.3E-2</v>
      </c>
      <c r="J18" s="1974">
        <v>18.2</v>
      </c>
      <c r="K18" s="1976">
        <v>2.3E-2</v>
      </c>
    </row>
    <row r="19" spans="1:11" ht="20.149999999999999" customHeight="1" x14ac:dyDescent="0.25">
      <c r="A19" s="1971" t="s">
        <v>692</v>
      </c>
      <c r="B19" s="2004">
        <v>3.7</v>
      </c>
      <c r="C19" s="2005">
        <v>5.0000000000000001E-3</v>
      </c>
      <c r="D19" s="2006">
        <v>3.7</v>
      </c>
      <c r="E19" s="1975">
        <v>5.0000000000000001E-3</v>
      </c>
      <c r="F19" s="2006">
        <v>3.7</v>
      </c>
      <c r="G19" s="1975">
        <v>5.0000000000000001E-3</v>
      </c>
      <c r="H19" s="1974">
        <v>4</v>
      </c>
      <c r="I19" s="1975">
        <v>5.0000000000000001E-3</v>
      </c>
      <c r="J19" s="1974">
        <v>4</v>
      </c>
      <c r="K19" s="1976">
        <v>5.0000000000000001E-3</v>
      </c>
    </row>
    <row r="20" spans="1:11" ht="20.149999999999999" customHeight="1" x14ac:dyDescent="0.25">
      <c r="A20" s="1971" t="s">
        <v>693</v>
      </c>
      <c r="B20" s="2004">
        <v>6.2</v>
      </c>
      <c r="C20" s="2005">
        <v>8.0000000000000002E-3</v>
      </c>
      <c r="D20" s="2006">
        <v>6.5</v>
      </c>
      <c r="E20" s="1975">
        <v>8.9999999999999993E-3</v>
      </c>
      <c r="F20" s="2006">
        <v>6.6</v>
      </c>
      <c r="G20" s="1975">
        <v>8.9999999999999993E-3</v>
      </c>
      <c r="H20" s="1974">
        <v>6.7</v>
      </c>
      <c r="I20" s="1975">
        <v>8.9999999999999993E-3</v>
      </c>
      <c r="J20" s="1974">
        <v>6.5</v>
      </c>
      <c r="K20" s="1976">
        <v>8.0000000000000002E-3</v>
      </c>
    </row>
    <row r="21" spans="1:11" ht="20.149999999999999" customHeight="1" x14ac:dyDescent="0.25">
      <c r="A21" s="1971" t="s">
        <v>694</v>
      </c>
      <c r="B21" s="2004">
        <v>2.2999999999999998</v>
      </c>
      <c r="C21" s="2005">
        <v>3.0000000000000001E-3</v>
      </c>
      <c r="D21" s="2006">
        <v>2.2000000000000002</v>
      </c>
      <c r="E21" s="1975">
        <v>3.0000000000000001E-3</v>
      </c>
      <c r="F21" s="2006">
        <v>2.2999999999999998</v>
      </c>
      <c r="G21" s="1975">
        <v>3.0000000000000001E-3</v>
      </c>
      <c r="H21" s="1974">
        <v>2.4</v>
      </c>
      <c r="I21" s="1975">
        <v>3.0000000000000001E-3</v>
      </c>
      <c r="J21" s="1974">
        <v>2.7</v>
      </c>
      <c r="K21" s="1976">
        <v>3.0000000000000001E-3</v>
      </c>
    </row>
    <row r="22" spans="1:11" ht="20.149999999999999" customHeight="1" x14ac:dyDescent="0.25">
      <c r="A22" s="1971" t="s">
        <v>695</v>
      </c>
      <c r="B22" s="2004">
        <v>27.4</v>
      </c>
      <c r="C22" s="2005">
        <v>3.5000000000000003E-2</v>
      </c>
      <c r="D22" s="2006">
        <v>27.4</v>
      </c>
      <c r="E22" s="1975">
        <v>3.5999999999999997E-2</v>
      </c>
      <c r="F22" s="2006">
        <v>29.5</v>
      </c>
      <c r="G22" s="1975">
        <v>3.7999999999999999E-2</v>
      </c>
      <c r="H22" s="1974">
        <v>29.4</v>
      </c>
      <c r="I22" s="1975">
        <v>3.7999999999999999E-2</v>
      </c>
      <c r="J22" s="1974">
        <v>30</v>
      </c>
      <c r="K22" s="1976">
        <v>3.7999999999999999E-2</v>
      </c>
    </row>
    <row r="23" spans="1:11" ht="20.149999999999999" customHeight="1" x14ac:dyDescent="0.25">
      <c r="A23" s="1971" t="s">
        <v>696</v>
      </c>
      <c r="B23" s="2004">
        <v>8.5</v>
      </c>
      <c r="C23" s="2005">
        <v>1.0999999999999999E-2</v>
      </c>
      <c r="D23" s="2006">
        <v>8.9</v>
      </c>
      <c r="E23" s="1975">
        <v>1.2E-2</v>
      </c>
      <c r="F23" s="2006">
        <v>8.1999999999999993</v>
      </c>
      <c r="G23" s="1975">
        <v>1.0999999999999999E-2</v>
      </c>
      <c r="H23" s="1974">
        <v>7.8</v>
      </c>
      <c r="I23" s="1975">
        <v>0.01</v>
      </c>
      <c r="J23" s="1974">
        <v>7.9</v>
      </c>
      <c r="K23" s="1976">
        <v>0.01</v>
      </c>
    </row>
    <row r="24" spans="1:11" ht="20.149999999999999" customHeight="1" x14ac:dyDescent="0.25">
      <c r="A24" s="1971" t="s">
        <v>697</v>
      </c>
      <c r="B24" s="2004">
        <v>25.6</v>
      </c>
      <c r="C24" s="2005">
        <v>3.3000000000000002E-2</v>
      </c>
      <c r="D24" s="2006">
        <v>27.2</v>
      </c>
      <c r="E24" s="1975">
        <v>3.5999999999999997E-2</v>
      </c>
      <c r="F24" s="2006">
        <v>25.1</v>
      </c>
      <c r="G24" s="1975">
        <v>3.2000000000000001E-2</v>
      </c>
      <c r="H24" s="1974">
        <v>25.1</v>
      </c>
      <c r="I24" s="1975">
        <v>3.2000000000000001E-2</v>
      </c>
      <c r="J24" s="1974">
        <v>27.2</v>
      </c>
      <c r="K24" s="1976">
        <v>3.4000000000000002E-2</v>
      </c>
    </row>
    <row r="25" spans="1:11" ht="20.149999999999999" customHeight="1" x14ac:dyDescent="0.25">
      <c r="A25" s="1971" t="s">
        <v>698</v>
      </c>
      <c r="B25" s="2004">
        <v>2.1</v>
      </c>
      <c r="C25" s="2005">
        <v>3.0000000000000001E-3</v>
      </c>
      <c r="D25" s="2006">
        <v>2.1</v>
      </c>
      <c r="E25" s="1975">
        <v>3.0000000000000001E-3</v>
      </c>
      <c r="F25" s="2006">
        <v>2.2999999999999998</v>
      </c>
      <c r="G25" s="1975">
        <v>3.0000000000000001E-3</v>
      </c>
      <c r="H25" s="1974">
        <v>2.5</v>
      </c>
      <c r="I25" s="1975">
        <v>3.0000000000000001E-3</v>
      </c>
      <c r="J25" s="1974">
        <v>2.6</v>
      </c>
      <c r="K25" s="1976">
        <v>3.0000000000000001E-3</v>
      </c>
    </row>
    <row r="26" spans="1:11" ht="20.149999999999999" customHeight="1" x14ac:dyDescent="0.25">
      <c r="A26" s="1971" t="s">
        <v>699</v>
      </c>
      <c r="B26" s="2004">
        <v>11.3</v>
      </c>
      <c r="C26" s="2005">
        <v>1.4999999999999999E-2</v>
      </c>
      <c r="D26" s="2006">
        <v>10.9</v>
      </c>
      <c r="E26" s="1975">
        <v>1.4E-2</v>
      </c>
      <c r="F26" s="2006">
        <v>11.8</v>
      </c>
      <c r="G26" s="1975">
        <v>1.4999999999999999E-2</v>
      </c>
      <c r="H26" s="1974">
        <v>12.2</v>
      </c>
      <c r="I26" s="1975">
        <v>1.6E-2</v>
      </c>
      <c r="J26" s="1974">
        <v>12.5</v>
      </c>
      <c r="K26" s="1976">
        <v>1.6E-2</v>
      </c>
    </row>
    <row r="27" spans="1:11" ht="20.149999999999999" customHeight="1" x14ac:dyDescent="0.25">
      <c r="A27" s="1971" t="s">
        <v>700</v>
      </c>
      <c r="B27" s="2004">
        <v>3</v>
      </c>
      <c r="C27" s="2005">
        <v>4.0000000000000001E-3</v>
      </c>
      <c r="D27" s="2006">
        <v>3</v>
      </c>
      <c r="E27" s="1975">
        <v>4.0000000000000001E-3</v>
      </c>
      <c r="F27" s="2006">
        <v>2.9</v>
      </c>
      <c r="G27" s="1975">
        <v>4.0000000000000001E-3</v>
      </c>
      <c r="H27" s="1974">
        <v>2.8</v>
      </c>
      <c r="I27" s="1975">
        <v>4.0000000000000001E-3</v>
      </c>
      <c r="J27" s="1974">
        <v>2.7</v>
      </c>
      <c r="K27" s="1976">
        <v>3.0000000000000001E-3</v>
      </c>
    </row>
    <row r="28" spans="1:11" ht="20.149999999999999" customHeight="1" x14ac:dyDescent="0.25">
      <c r="A28" s="1971" t="s">
        <v>486</v>
      </c>
      <c r="B28" s="2004">
        <v>23.7</v>
      </c>
      <c r="C28" s="2005">
        <v>3.1E-2</v>
      </c>
      <c r="D28" s="2006">
        <v>23.3</v>
      </c>
      <c r="E28" s="1975">
        <v>0.03</v>
      </c>
      <c r="F28" s="2006">
        <v>23.8</v>
      </c>
      <c r="G28" s="1975">
        <v>0.03</v>
      </c>
      <c r="H28" s="1974">
        <v>26</v>
      </c>
      <c r="I28" s="1975">
        <v>3.3000000000000002E-2</v>
      </c>
      <c r="J28" s="1974">
        <v>24.1</v>
      </c>
      <c r="K28" s="1976">
        <v>0.03</v>
      </c>
    </row>
    <row r="29" spans="1:11" ht="20.149999999999999" customHeight="1" x14ac:dyDescent="0.25">
      <c r="A29" s="1977" t="s">
        <v>701</v>
      </c>
      <c r="B29" s="2008">
        <v>8.1999999999999993</v>
      </c>
      <c r="C29" s="2009">
        <v>1.0999999999999999E-2</v>
      </c>
      <c r="D29" s="2010">
        <v>8</v>
      </c>
      <c r="E29" s="1981">
        <v>0.01</v>
      </c>
      <c r="F29" s="2010">
        <v>6.5</v>
      </c>
      <c r="G29" s="1981">
        <v>8.0000000000000002E-3</v>
      </c>
      <c r="H29" s="1980">
        <v>7.1</v>
      </c>
      <c r="I29" s="1981">
        <v>8.9999999999999993E-3</v>
      </c>
      <c r="J29" s="1980">
        <v>7</v>
      </c>
      <c r="K29" s="1982">
        <v>8.9999999999999993E-3</v>
      </c>
    </row>
    <row r="30" spans="1:11" ht="20.149999999999999" customHeight="1" x14ac:dyDescent="0.25">
      <c r="A30" s="1983" t="s">
        <v>702</v>
      </c>
      <c r="B30" s="2011">
        <v>301.89999999999992</v>
      </c>
      <c r="C30" s="2012">
        <v>0.39200000000000002</v>
      </c>
      <c r="D30" s="2013">
        <v>303.89999999999998</v>
      </c>
      <c r="E30" s="1987">
        <v>0.39700000000000002</v>
      </c>
      <c r="F30" s="2014">
        <v>310.39999999999998</v>
      </c>
      <c r="G30" s="1987">
        <v>0.4</v>
      </c>
      <c r="H30" s="1986">
        <v>310.5</v>
      </c>
      <c r="I30" s="1987">
        <v>0.39900000000000002</v>
      </c>
      <c r="J30" s="1986">
        <v>319.89999999999998</v>
      </c>
      <c r="K30" s="1988">
        <v>0.40400000000000003</v>
      </c>
    </row>
    <row r="31" spans="1:11" ht="20.149999999999999" customHeight="1" x14ac:dyDescent="0.25">
      <c r="A31" s="2015"/>
      <c r="B31" s="2016"/>
      <c r="C31" s="1991"/>
      <c r="D31" s="2017"/>
      <c r="E31" s="1993"/>
      <c r="F31" s="2017"/>
      <c r="G31" s="1993"/>
      <c r="H31" s="1992"/>
      <c r="I31" s="1993"/>
      <c r="J31" s="1992"/>
      <c r="K31" s="1994"/>
    </row>
    <row r="32" spans="1:11" ht="20.149999999999999" customHeight="1" x14ac:dyDescent="0.25">
      <c r="A32" s="2018" t="s">
        <v>703</v>
      </c>
      <c r="B32" s="2004">
        <v>769.19999999999993</v>
      </c>
      <c r="C32" s="2019">
        <v>1</v>
      </c>
      <c r="D32" s="2006">
        <v>766.2</v>
      </c>
      <c r="E32" s="2020">
        <v>1</v>
      </c>
      <c r="F32" s="2006">
        <v>775.9</v>
      </c>
      <c r="G32" s="2020">
        <v>1</v>
      </c>
      <c r="H32" s="1974">
        <v>778.5</v>
      </c>
      <c r="I32" s="2020">
        <v>1</v>
      </c>
      <c r="J32" s="1974">
        <v>791.7</v>
      </c>
      <c r="K32" s="2021">
        <v>1</v>
      </c>
    </row>
    <row r="33" spans="1:11" ht="20.149999999999999" customHeight="1" x14ac:dyDescent="0.25">
      <c r="A33" s="2018" t="s">
        <v>704</v>
      </c>
      <c r="B33" s="2004">
        <v>-6.6</v>
      </c>
      <c r="C33" s="2022"/>
      <c r="D33" s="2006">
        <v>-6.4</v>
      </c>
      <c r="E33" s="2023"/>
      <c r="F33" s="2006">
        <v>-6.5</v>
      </c>
      <c r="G33" s="2024"/>
      <c r="H33" s="1974">
        <v>-5.9</v>
      </c>
      <c r="I33" s="2024"/>
      <c r="J33" s="1974">
        <v>-5.8</v>
      </c>
      <c r="K33" s="2025"/>
    </row>
    <row r="34" spans="1:11" ht="20.149999999999999" customHeight="1" x14ac:dyDescent="0.25">
      <c r="A34" s="2026" t="s">
        <v>705</v>
      </c>
      <c r="B34" s="2008">
        <v>762.59999999999991</v>
      </c>
      <c r="C34" s="2027"/>
      <c r="D34" s="2010">
        <v>759.8</v>
      </c>
      <c r="E34" s="2028"/>
      <c r="F34" s="2010">
        <v>769.4</v>
      </c>
      <c r="G34" s="2029"/>
      <c r="H34" s="1980">
        <v>772.6</v>
      </c>
      <c r="I34" s="2029"/>
      <c r="J34" s="1980">
        <v>785.9</v>
      </c>
      <c r="K34" s="2030"/>
    </row>
    <row r="35" spans="1:11" ht="20.149999999999999" customHeight="1" x14ac:dyDescent="0.25">
      <c r="A35" s="2031"/>
      <c r="B35" s="2031"/>
      <c r="C35" s="2031"/>
      <c r="D35" s="2032"/>
      <c r="E35" s="2032"/>
      <c r="F35" s="2032"/>
      <c r="G35" s="2033"/>
      <c r="H35" s="2033"/>
      <c r="I35" s="2033"/>
      <c r="J35" s="2033"/>
      <c r="K35" s="2033"/>
    </row>
    <row r="36" spans="1:11" ht="12" customHeight="1" x14ac:dyDescent="0.25">
      <c r="A36" s="3314" t="s">
        <v>706</v>
      </c>
      <c r="B36" s="3315" t="s">
        <v>15</v>
      </c>
      <c r="C36" s="3315" t="s">
        <v>15</v>
      </c>
      <c r="D36" s="3315" t="s">
        <v>15</v>
      </c>
      <c r="E36" s="3315" t="s">
        <v>15</v>
      </c>
      <c r="F36" s="3315" t="s">
        <v>15</v>
      </c>
      <c r="G36" s="3315" t="s">
        <v>15</v>
      </c>
      <c r="H36" s="3315" t="s">
        <v>15</v>
      </c>
      <c r="I36" s="3315" t="s">
        <v>15</v>
      </c>
      <c r="J36" s="3315" t="s">
        <v>15</v>
      </c>
      <c r="K36" s="3315" t="s">
        <v>15</v>
      </c>
    </row>
    <row r="37" spans="1:11" ht="12" customHeight="1" x14ac:dyDescent="0.25">
      <c r="A37" s="3314" t="s">
        <v>707</v>
      </c>
      <c r="B37" s="3315" t="s">
        <v>15</v>
      </c>
      <c r="C37" s="3315" t="s">
        <v>15</v>
      </c>
      <c r="D37" s="3315" t="s">
        <v>15</v>
      </c>
      <c r="E37" s="3315" t="s">
        <v>15</v>
      </c>
      <c r="F37" s="3315" t="s">
        <v>15</v>
      </c>
      <c r="G37" s="3315" t="s">
        <v>15</v>
      </c>
      <c r="H37" s="3315" t="s">
        <v>15</v>
      </c>
      <c r="I37" s="3315" t="s">
        <v>15</v>
      </c>
      <c r="J37" s="3315" t="s">
        <v>15</v>
      </c>
      <c r="K37" s="3315" t="s">
        <v>15</v>
      </c>
    </row>
    <row r="38" spans="1:11" ht="12" customHeight="1" x14ac:dyDescent="0.25">
      <c r="A38" s="3314" t="s">
        <v>708</v>
      </c>
      <c r="B38" s="3315" t="s">
        <v>15</v>
      </c>
      <c r="C38" s="3315" t="s">
        <v>15</v>
      </c>
      <c r="D38" s="3315" t="s">
        <v>15</v>
      </c>
      <c r="E38" s="3315" t="s">
        <v>15</v>
      </c>
      <c r="F38" s="3315" t="s">
        <v>15</v>
      </c>
      <c r="G38" s="3315" t="s">
        <v>15</v>
      </c>
      <c r="H38" s="3315" t="s">
        <v>15</v>
      </c>
      <c r="I38" s="3315" t="s">
        <v>15</v>
      </c>
      <c r="J38" s="3315" t="s">
        <v>15</v>
      </c>
      <c r="K38" s="3315" t="s">
        <v>15</v>
      </c>
    </row>
    <row r="39" spans="1:11" ht="10.4" customHeight="1" x14ac:dyDescent="0.25">
      <c r="A39" s="2034"/>
      <c r="B39" s="2034"/>
      <c r="C39" s="2034"/>
      <c r="D39" s="2034"/>
      <c r="E39" s="2034"/>
      <c r="F39" s="2034"/>
      <c r="G39" s="2034"/>
      <c r="H39" s="2034"/>
      <c r="I39" s="2034"/>
      <c r="J39" s="2034"/>
      <c r="K39" s="2034"/>
    </row>
  </sheetData>
  <mergeCells count="9">
    <mergeCell ref="A36:K36"/>
    <mergeCell ref="A37:K37"/>
    <mergeCell ref="A38:K38"/>
    <mergeCell ref="A2:K2"/>
    <mergeCell ref="B3:C3"/>
    <mergeCell ref="D3:E3"/>
    <mergeCell ref="F3:G3"/>
    <mergeCell ref="H3:I3"/>
    <mergeCell ref="J3:K3"/>
  </mergeCells>
  <hyperlinks>
    <hyperlink ref="A1" location="ToC!A2" display="Back to Table of Contents" xr:uid="{206B3EA9-377A-44FB-BB2C-350670426818}"/>
  </hyperlinks>
  <pageMargins left="0.5" right="0.5" top="0.5" bottom="0.5" header="0.25" footer="0.25"/>
  <pageSetup scale="71" orientation="landscape" r:id="rId1"/>
  <headerFooter>
    <oddFooter>&amp;L&amp;G&amp;C&amp;"Scotia,Regular"&amp;9Supplementary Financial Information (SFI)&amp;R18&amp;"Scotia,Regular"&amp;7</oddFooter>
  </headerFooter>
  <legacyDrawingHF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84AD4B-38AC-492E-9A12-7FC9136B3AE2}">
  <sheetPr>
    <pageSetUpPr fitToPage="1"/>
  </sheetPr>
  <dimension ref="A1:J63"/>
  <sheetViews>
    <sheetView showGridLines="0" zoomScaleNormal="100" workbookViewId="0"/>
  </sheetViews>
  <sheetFormatPr defaultRowHeight="12.5" x14ac:dyDescent="0.25"/>
  <cols>
    <col min="1" max="1" width="92.7265625" style="22" customWidth="1"/>
    <col min="2" max="8" width="10.7265625" style="22" customWidth="1"/>
    <col min="9" max="10" width="10.1796875" style="22" customWidth="1"/>
    <col min="11" max="16384" width="8.7265625" style="22"/>
  </cols>
  <sheetData>
    <row r="1" spans="1:10" ht="20" customHeight="1" x14ac:dyDescent="0.25">
      <c r="A1" s="21" t="s">
        <v>13</v>
      </c>
    </row>
    <row r="2" spans="1:10" ht="25.25" customHeight="1" x14ac:dyDescent="0.25">
      <c r="A2" s="3304" t="s">
        <v>709</v>
      </c>
      <c r="B2" s="3304" t="s">
        <v>15</v>
      </c>
      <c r="C2" s="3304" t="s">
        <v>15</v>
      </c>
      <c r="D2" s="3304" t="s">
        <v>15</v>
      </c>
      <c r="E2" s="3304" t="s">
        <v>15</v>
      </c>
      <c r="F2" s="3304" t="s">
        <v>15</v>
      </c>
      <c r="G2" s="3304" t="s">
        <v>15</v>
      </c>
      <c r="H2" s="3304" t="s">
        <v>15</v>
      </c>
      <c r="I2" s="3304" t="s">
        <v>15</v>
      </c>
      <c r="J2" s="3304" t="s">
        <v>15</v>
      </c>
    </row>
    <row r="3" spans="1:10" ht="13.25" customHeight="1" x14ac:dyDescent="0.25">
      <c r="A3" s="2035"/>
      <c r="B3" s="3323" t="s">
        <v>174</v>
      </c>
      <c r="C3" s="3324" t="s">
        <v>15</v>
      </c>
      <c r="D3" s="3325" t="s">
        <v>345</v>
      </c>
      <c r="E3" s="3326" t="s">
        <v>15</v>
      </c>
      <c r="F3" s="3326" t="s">
        <v>15</v>
      </c>
      <c r="G3" s="3327" t="s">
        <v>15</v>
      </c>
      <c r="H3" s="3328" t="s">
        <v>346</v>
      </c>
      <c r="I3" s="3326" t="s">
        <v>15</v>
      </c>
      <c r="J3" s="3326" t="s">
        <v>15</v>
      </c>
    </row>
    <row r="4" spans="1:10" ht="13.25" customHeight="1" x14ac:dyDescent="0.25">
      <c r="A4" s="2036" t="s">
        <v>271</v>
      </c>
      <c r="B4" s="2037" t="s">
        <v>178</v>
      </c>
      <c r="C4" s="2038" t="s">
        <v>179</v>
      </c>
      <c r="D4" s="2039" t="s">
        <v>180</v>
      </c>
      <c r="E4" s="2040" t="s">
        <v>181</v>
      </c>
      <c r="F4" s="2040" t="s">
        <v>182</v>
      </c>
      <c r="G4" s="2038" t="s">
        <v>179</v>
      </c>
      <c r="H4" s="2041" t="s">
        <v>180</v>
      </c>
      <c r="I4" s="2040" t="s">
        <v>181</v>
      </c>
      <c r="J4" s="2040" t="s">
        <v>182</v>
      </c>
    </row>
    <row r="5" spans="1:10" ht="13.25" customHeight="1" x14ac:dyDescent="0.25">
      <c r="A5" s="1883" t="s">
        <v>710</v>
      </c>
      <c r="B5" s="1890"/>
      <c r="C5" s="2042"/>
      <c r="D5" s="2043"/>
      <c r="E5" s="2044"/>
      <c r="F5" s="2044"/>
      <c r="G5" s="2042"/>
      <c r="H5" s="2043"/>
      <c r="I5" s="2044"/>
      <c r="J5" s="2044"/>
    </row>
    <row r="6" spans="1:10" ht="13.25" customHeight="1" x14ac:dyDescent="0.25">
      <c r="A6" s="2045" t="s">
        <v>711</v>
      </c>
      <c r="B6" s="2046">
        <v>991</v>
      </c>
      <c r="C6" s="2047">
        <v>1011</v>
      </c>
      <c r="D6" s="2048">
        <v>965</v>
      </c>
      <c r="E6" s="2049">
        <v>850</v>
      </c>
      <c r="F6" s="2049">
        <v>764</v>
      </c>
      <c r="G6" s="2050">
        <v>704</v>
      </c>
      <c r="H6" s="2051">
        <v>603</v>
      </c>
      <c r="I6" s="2049">
        <v>554</v>
      </c>
      <c r="J6" s="2049">
        <v>561</v>
      </c>
    </row>
    <row r="7" spans="1:10" ht="13.25" customHeight="1" x14ac:dyDescent="0.25">
      <c r="A7" s="2045" t="s">
        <v>712</v>
      </c>
      <c r="B7" s="2046">
        <v>674</v>
      </c>
      <c r="C7" s="2047">
        <v>673</v>
      </c>
      <c r="D7" s="2048">
        <v>475</v>
      </c>
      <c r="E7" s="2049">
        <v>482</v>
      </c>
      <c r="F7" s="2049">
        <v>393</v>
      </c>
      <c r="G7" s="2050">
        <v>375</v>
      </c>
      <c r="H7" s="2051">
        <v>314</v>
      </c>
      <c r="I7" s="2049">
        <v>217</v>
      </c>
      <c r="J7" s="2049">
        <v>263</v>
      </c>
    </row>
    <row r="8" spans="1:10" ht="13.25" customHeight="1" x14ac:dyDescent="0.25">
      <c r="A8" s="2052" t="s">
        <v>713</v>
      </c>
      <c r="B8" s="2046">
        <v>1665</v>
      </c>
      <c r="C8" s="2047">
        <v>1684</v>
      </c>
      <c r="D8" s="2048">
        <v>1440</v>
      </c>
      <c r="E8" s="2049">
        <v>1332</v>
      </c>
      <c r="F8" s="2049">
        <v>1157</v>
      </c>
      <c r="G8" s="2050">
        <v>1079</v>
      </c>
      <c r="H8" s="2051">
        <v>917</v>
      </c>
      <c r="I8" s="2049">
        <v>771</v>
      </c>
      <c r="J8" s="2049">
        <v>824</v>
      </c>
    </row>
    <row r="9" spans="1:10" ht="13.25" customHeight="1" x14ac:dyDescent="0.25">
      <c r="A9" s="2045" t="s">
        <v>711</v>
      </c>
      <c r="B9" s="2053">
        <v>2332</v>
      </c>
      <c r="C9" s="2047">
        <v>2206</v>
      </c>
      <c r="D9" s="2048">
        <v>2055</v>
      </c>
      <c r="E9" s="2049">
        <v>1983</v>
      </c>
      <c r="F9" s="2049">
        <v>1920</v>
      </c>
      <c r="G9" s="2050">
        <v>1793</v>
      </c>
      <c r="H9" s="2051">
        <v>1623</v>
      </c>
      <c r="I9" s="2049">
        <v>1488</v>
      </c>
      <c r="J9" s="2049">
        <v>1462</v>
      </c>
    </row>
    <row r="10" spans="1:10" ht="13.25" customHeight="1" x14ac:dyDescent="0.25">
      <c r="A10" s="2054" t="s">
        <v>714</v>
      </c>
      <c r="B10" s="2053">
        <v>324</v>
      </c>
      <c r="C10" s="2047">
        <v>319</v>
      </c>
      <c r="D10" s="2048">
        <v>343</v>
      </c>
      <c r="E10" s="2049">
        <v>327</v>
      </c>
      <c r="F10" s="2049">
        <v>349</v>
      </c>
      <c r="G10" s="2050">
        <v>353</v>
      </c>
      <c r="H10" s="2051">
        <v>361</v>
      </c>
      <c r="I10" s="2049">
        <v>345</v>
      </c>
      <c r="J10" s="2049">
        <v>342</v>
      </c>
    </row>
    <row r="11" spans="1:10" ht="13.25" customHeight="1" x14ac:dyDescent="0.25">
      <c r="A11" s="2054" t="s">
        <v>715</v>
      </c>
      <c r="B11" s="2053">
        <v>745</v>
      </c>
      <c r="C11" s="2047">
        <v>692</v>
      </c>
      <c r="D11" s="2048">
        <v>621</v>
      </c>
      <c r="E11" s="2049">
        <v>640</v>
      </c>
      <c r="F11" s="2049">
        <v>575</v>
      </c>
      <c r="G11" s="2050">
        <v>497</v>
      </c>
      <c r="H11" s="2051">
        <v>464</v>
      </c>
      <c r="I11" s="2049">
        <v>411</v>
      </c>
      <c r="J11" s="2049">
        <v>399</v>
      </c>
    </row>
    <row r="12" spans="1:10" ht="13.25" customHeight="1" x14ac:dyDescent="0.25">
      <c r="A12" s="2054" t="s">
        <v>716</v>
      </c>
      <c r="B12" s="2053">
        <v>388</v>
      </c>
      <c r="C12" s="2047">
        <v>362</v>
      </c>
      <c r="D12" s="2048">
        <v>341</v>
      </c>
      <c r="E12" s="2049">
        <v>307</v>
      </c>
      <c r="F12" s="2049">
        <v>294</v>
      </c>
      <c r="G12" s="2050">
        <v>272</v>
      </c>
      <c r="H12" s="2051">
        <v>270</v>
      </c>
      <c r="I12" s="2049">
        <v>256</v>
      </c>
      <c r="J12" s="2049">
        <v>251</v>
      </c>
    </row>
    <row r="13" spans="1:10" ht="13.25" customHeight="1" x14ac:dyDescent="0.25">
      <c r="A13" s="2054" t="s">
        <v>717</v>
      </c>
      <c r="B13" s="2053">
        <v>563</v>
      </c>
      <c r="C13" s="2047">
        <v>534</v>
      </c>
      <c r="D13" s="2048">
        <v>496</v>
      </c>
      <c r="E13" s="2049">
        <v>472</v>
      </c>
      <c r="F13" s="2049">
        <v>489</v>
      </c>
      <c r="G13" s="2050">
        <v>478</v>
      </c>
      <c r="H13" s="2051">
        <v>349</v>
      </c>
      <c r="I13" s="2049">
        <v>295</v>
      </c>
      <c r="J13" s="2049">
        <v>282</v>
      </c>
    </row>
    <row r="14" spans="1:10" ht="13.25" customHeight="1" x14ac:dyDescent="0.25">
      <c r="A14" s="2054" t="s">
        <v>718</v>
      </c>
      <c r="B14" s="2053">
        <v>225</v>
      </c>
      <c r="C14" s="2047">
        <v>215</v>
      </c>
      <c r="D14" s="2048">
        <v>173</v>
      </c>
      <c r="E14" s="2049">
        <v>159</v>
      </c>
      <c r="F14" s="2049">
        <v>139</v>
      </c>
      <c r="G14" s="2050">
        <v>127</v>
      </c>
      <c r="H14" s="2051">
        <v>118</v>
      </c>
      <c r="I14" s="2049">
        <v>128</v>
      </c>
      <c r="J14" s="2049">
        <v>133</v>
      </c>
    </row>
    <row r="15" spans="1:10" ht="13.25" customHeight="1" x14ac:dyDescent="0.25">
      <c r="A15" s="2054" t="s">
        <v>486</v>
      </c>
      <c r="B15" s="2053">
        <v>87</v>
      </c>
      <c r="C15" s="2047">
        <v>84</v>
      </c>
      <c r="D15" s="2048">
        <v>81</v>
      </c>
      <c r="E15" s="2049">
        <v>78</v>
      </c>
      <c r="F15" s="2049">
        <v>74</v>
      </c>
      <c r="G15" s="2050">
        <v>66</v>
      </c>
      <c r="H15" s="2051">
        <v>61</v>
      </c>
      <c r="I15" s="2049">
        <v>53</v>
      </c>
      <c r="J15" s="2049">
        <v>55</v>
      </c>
    </row>
    <row r="16" spans="1:10" ht="13.25" customHeight="1" x14ac:dyDescent="0.25">
      <c r="A16" s="2045" t="s">
        <v>719</v>
      </c>
      <c r="B16" s="2046">
        <v>2271</v>
      </c>
      <c r="C16" s="2047">
        <v>2133</v>
      </c>
      <c r="D16" s="2048">
        <v>2102</v>
      </c>
      <c r="E16" s="2049">
        <v>2058</v>
      </c>
      <c r="F16" s="2049">
        <v>2085</v>
      </c>
      <c r="G16" s="2050">
        <v>2073</v>
      </c>
      <c r="H16" s="2051">
        <v>2072</v>
      </c>
      <c r="I16" s="2049">
        <v>1836</v>
      </c>
      <c r="J16" s="2049">
        <v>1778</v>
      </c>
    </row>
    <row r="17" spans="1:10" ht="13.25" customHeight="1" x14ac:dyDescent="0.25">
      <c r="A17" s="2054" t="s">
        <v>714</v>
      </c>
      <c r="B17" s="2046">
        <v>341</v>
      </c>
      <c r="C17" s="2047">
        <v>309</v>
      </c>
      <c r="D17" s="2048">
        <v>319</v>
      </c>
      <c r="E17" s="2049">
        <v>316</v>
      </c>
      <c r="F17" s="2049">
        <v>338</v>
      </c>
      <c r="G17" s="2050">
        <v>340</v>
      </c>
      <c r="H17" s="2051">
        <v>357</v>
      </c>
      <c r="I17" s="2049">
        <v>349</v>
      </c>
      <c r="J17" s="2049">
        <v>358</v>
      </c>
    </row>
    <row r="18" spans="1:10" ht="13.25" customHeight="1" x14ac:dyDescent="0.25">
      <c r="A18" s="2054" t="s">
        <v>715</v>
      </c>
      <c r="B18" s="2046">
        <v>625</v>
      </c>
      <c r="C18" s="2047">
        <v>650</v>
      </c>
      <c r="D18" s="2048">
        <v>562</v>
      </c>
      <c r="E18" s="2049">
        <v>571</v>
      </c>
      <c r="F18" s="2049">
        <v>540</v>
      </c>
      <c r="G18" s="2050">
        <v>537</v>
      </c>
      <c r="H18" s="2051">
        <v>556</v>
      </c>
      <c r="I18" s="2049">
        <v>406</v>
      </c>
      <c r="J18" s="2049">
        <v>396</v>
      </c>
    </row>
    <row r="19" spans="1:10" ht="13.25" customHeight="1" x14ac:dyDescent="0.25">
      <c r="A19" s="2054" t="s">
        <v>716</v>
      </c>
      <c r="B19" s="2046">
        <v>346</v>
      </c>
      <c r="C19" s="2047">
        <v>339</v>
      </c>
      <c r="D19" s="2048">
        <v>350</v>
      </c>
      <c r="E19" s="2049">
        <v>337</v>
      </c>
      <c r="F19" s="2049">
        <v>442</v>
      </c>
      <c r="G19" s="2050">
        <v>448</v>
      </c>
      <c r="H19" s="2051">
        <v>491</v>
      </c>
      <c r="I19" s="2049">
        <v>468</v>
      </c>
      <c r="J19" s="2049">
        <v>419</v>
      </c>
    </row>
    <row r="20" spans="1:10" ht="13.25" customHeight="1" x14ac:dyDescent="0.25">
      <c r="A20" s="2054" t="s">
        <v>717</v>
      </c>
      <c r="B20" s="2046">
        <v>695</v>
      </c>
      <c r="C20" s="2047">
        <v>569</v>
      </c>
      <c r="D20" s="2048">
        <v>602</v>
      </c>
      <c r="E20" s="2049">
        <v>556</v>
      </c>
      <c r="F20" s="2049">
        <v>501</v>
      </c>
      <c r="G20" s="2050">
        <v>475</v>
      </c>
      <c r="H20" s="2051">
        <v>391</v>
      </c>
      <c r="I20" s="2049">
        <v>311</v>
      </c>
      <c r="J20" s="2049">
        <v>261</v>
      </c>
    </row>
    <row r="21" spans="1:10" ht="13.25" customHeight="1" x14ac:dyDescent="0.25">
      <c r="A21" s="2054" t="s">
        <v>718</v>
      </c>
      <c r="B21" s="2046">
        <v>176</v>
      </c>
      <c r="C21" s="2047">
        <v>184</v>
      </c>
      <c r="D21" s="2048">
        <v>183</v>
      </c>
      <c r="E21" s="2049">
        <v>183</v>
      </c>
      <c r="F21" s="2049">
        <v>166</v>
      </c>
      <c r="G21" s="2050">
        <v>179</v>
      </c>
      <c r="H21" s="2051">
        <v>183</v>
      </c>
      <c r="I21" s="2049">
        <v>208</v>
      </c>
      <c r="J21" s="2049">
        <v>244</v>
      </c>
    </row>
    <row r="22" spans="1:10" ht="13.25" customHeight="1" x14ac:dyDescent="0.25">
      <c r="A22" s="2054" t="s">
        <v>720</v>
      </c>
      <c r="B22" s="2046">
        <v>88</v>
      </c>
      <c r="C22" s="2047">
        <v>82</v>
      </c>
      <c r="D22" s="2048">
        <v>86</v>
      </c>
      <c r="E22" s="2049">
        <v>95</v>
      </c>
      <c r="F22" s="2049">
        <v>98</v>
      </c>
      <c r="G22" s="2050">
        <v>94</v>
      </c>
      <c r="H22" s="2051">
        <v>94</v>
      </c>
      <c r="I22" s="2049">
        <v>94</v>
      </c>
      <c r="J22" s="2049">
        <v>100</v>
      </c>
    </row>
    <row r="23" spans="1:10" ht="13.25" customHeight="1" x14ac:dyDescent="0.25">
      <c r="A23" s="2052" t="s">
        <v>721</v>
      </c>
      <c r="B23" s="2046">
        <v>4603</v>
      </c>
      <c r="C23" s="2047">
        <v>4339</v>
      </c>
      <c r="D23" s="2048">
        <v>4157</v>
      </c>
      <c r="E23" s="2049">
        <v>4041</v>
      </c>
      <c r="F23" s="2049">
        <v>4005</v>
      </c>
      <c r="G23" s="2050">
        <v>3866</v>
      </c>
      <c r="H23" s="2051">
        <v>3695</v>
      </c>
      <c r="I23" s="2049">
        <v>3324</v>
      </c>
      <c r="J23" s="2049">
        <v>3240</v>
      </c>
    </row>
    <row r="24" spans="1:10" ht="13.25" customHeight="1" x14ac:dyDescent="0.25">
      <c r="A24" s="2052" t="s">
        <v>722</v>
      </c>
      <c r="B24" s="2046">
        <v>75</v>
      </c>
      <c r="C24" s="2047">
        <v>48</v>
      </c>
      <c r="D24" s="2048">
        <v>32</v>
      </c>
      <c r="E24" s="2049">
        <v>19</v>
      </c>
      <c r="F24" s="2049">
        <v>23</v>
      </c>
      <c r="G24" s="2050">
        <v>18</v>
      </c>
      <c r="H24" s="2051">
        <v>18</v>
      </c>
      <c r="I24" s="2049">
        <v>27</v>
      </c>
      <c r="J24" s="2049">
        <v>32</v>
      </c>
    </row>
    <row r="25" spans="1:10" ht="13.25" customHeight="1" x14ac:dyDescent="0.25">
      <c r="A25" s="2045" t="s">
        <v>404</v>
      </c>
      <c r="B25" s="2046">
        <v>50</v>
      </c>
      <c r="C25" s="2047">
        <v>48</v>
      </c>
      <c r="D25" s="2048">
        <v>96</v>
      </c>
      <c r="E25" s="2049">
        <v>94</v>
      </c>
      <c r="F25" s="2049">
        <v>119</v>
      </c>
      <c r="G25" s="2050">
        <v>122</v>
      </c>
      <c r="H25" s="2051">
        <v>128</v>
      </c>
      <c r="I25" s="2049">
        <v>103</v>
      </c>
      <c r="J25" s="2049">
        <v>126</v>
      </c>
    </row>
    <row r="26" spans="1:10" ht="13.25" customHeight="1" x14ac:dyDescent="0.25">
      <c r="A26" s="2045" t="s">
        <v>723</v>
      </c>
      <c r="B26" s="2046">
        <v>6</v>
      </c>
      <c r="C26" s="2047">
        <v>0</v>
      </c>
      <c r="D26" s="2048">
        <v>0</v>
      </c>
      <c r="E26" s="2049">
        <v>0</v>
      </c>
      <c r="F26" s="2049">
        <v>0</v>
      </c>
      <c r="G26" s="2050">
        <v>0</v>
      </c>
      <c r="H26" s="2051">
        <v>0</v>
      </c>
      <c r="I26" s="2049">
        <v>0</v>
      </c>
      <c r="J26" s="2049">
        <v>0</v>
      </c>
    </row>
    <row r="27" spans="1:10" ht="13.25" customHeight="1" x14ac:dyDescent="0.25">
      <c r="A27" s="2045" t="s">
        <v>724</v>
      </c>
      <c r="B27" s="2046">
        <v>0</v>
      </c>
      <c r="C27" s="2047">
        <v>0</v>
      </c>
      <c r="D27" s="2048">
        <v>0</v>
      </c>
      <c r="E27" s="2049">
        <v>0</v>
      </c>
      <c r="F27" s="2049">
        <v>0</v>
      </c>
      <c r="G27" s="2050">
        <v>18</v>
      </c>
      <c r="H27" s="2051">
        <v>20</v>
      </c>
      <c r="I27" s="2049">
        <v>19</v>
      </c>
      <c r="J27" s="2049">
        <v>23</v>
      </c>
    </row>
    <row r="28" spans="1:10" ht="13.25" customHeight="1" x14ac:dyDescent="0.25">
      <c r="A28" s="2045" t="s">
        <v>725</v>
      </c>
      <c r="B28" s="2046">
        <v>0</v>
      </c>
      <c r="C28" s="2047">
        <v>0</v>
      </c>
      <c r="D28" s="2048">
        <v>1</v>
      </c>
      <c r="E28" s="2049">
        <v>1</v>
      </c>
      <c r="F28" s="2049">
        <v>1</v>
      </c>
      <c r="G28" s="2050">
        <v>1</v>
      </c>
      <c r="H28" s="2051">
        <v>8</v>
      </c>
      <c r="I28" s="2049">
        <v>8</v>
      </c>
      <c r="J28" s="2049">
        <v>19</v>
      </c>
    </row>
    <row r="29" spans="1:10" ht="13.25" customHeight="1" x14ac:dyDescent="0.25">
      <c r="A29" s="2052" t="s">
        <v>726</v>
      </c>
      <c r="B29" s="2046">
        <v>56</v>
      </c>
      <c r="C29" s="2047">
        <v>48</v>
      </c>
      <c r="D29" s="2048">
        <v>97</v>
      </c>
      <c r="E29" s="2049">
        <v>95</v>
      </c>
      <c r="F29" s="2049">
        <v>120</v>
      </c>
      <c r="G29" s="2050">
        <v>141</v>
      </c>
      <c r="H29" s="2051">
        <v>156</v>
      </c>
      <c r="I29" s="2049">
        <v>130</v>
      </c>
      <c r="J29" s="2049">
        <v>168</v>
      </c>
    </row>
    <row r="30" spans="1:10" ht="13.25" customHeight="1" x14ac:dyDescent="0.25">
      <c r="A30" s="2055" t="s">
        <v>727</v>
      </c>
      <c r="B30" s="2046">
        <v>6399</v>
      </c>
      <c r="C30" s="2047">
        <v>6119</v>
      </c>
      <c r="D30" s="2048">
        <v>5726</v>
      </c>
      <c r="E30" s="2049">
        <v>5487</v>
      </c>
      <c r="F30" s="2049">
        <v>5305</v>
      </c>
      <c r="G30" s="2050">
        <v>5104</v>
      </c>
      <c r="H30" s="2051">
        <v>4786</v>
      </c>
      <c r="I30" s="2049">
        <v>4252</v>
      </c>
      <c r="J30" s="2049">
        <v>4264</v>
      </c>
    </row>
    <row r="31" spans="1:10" ht="13.25" customHeight="1" x14ac:dyDescent="0.25">
      <c r="A31" s="2056"/>
      <c r="B31" s="2057"/>
      <c r="C31" s="2058"/>
      <c r="D31" s="2059"/>
      <c r="E31" s="2060"/>
      <c r="F31" s="2060"/>
      <c r="G31" s="2058"/>
      <c r="H31" s="2059"/>
      <c r="I31" s="2060"/>
      <c r="J31" s="2060"/>
    </row>
    <row r="32" spans="1:10" ht="13.25" customHeight="1" x14ac:dyDescent="0.25">
      <c r="A32" s="3136" t="s">
        <v>1023</v>
      </c>
      <c r="B32" s="2061"/>
      <c r="C32" s="2062"/>
      <c r="D32" s="2063"/>
      <c r="E32" s="2064"/>
      <c r="F32" s="2064"/>
      <c r="G32" s="2062"/>
      <c r="H32" s="2065"/>
      <c r="I32" s="2064"/>
      <c r="J32" s="2064"/>
    </row>
    <row r="33" spans="1:10" ht="13.25" customHeight="1" x14ac:dyDescent="0.25">
      <c r="A33" s="2066" t="s">
        <v>711</v>
      </c>
      <c r="B33" s="2067">
        <v>664</v>
      </c>
      <c r="C33" s="1938">
        <v>724</v>
      </c>
      <c r="D33" s="1936">
        <v>612</v>
      </c>
      <c r="E33" s="1937">
        <v>532</v>
      </c>
      <c r="F33" s="1937">
        <v>468</v>
      </c>
      <c r="G33" s="1938">
        <v>430</v>
      </c>
      <c r="H33" s="1936">
        <v>337</v>
      </c>
      <c r="I33" s="1937">
        <v>285</v>
      </c>
      <c r="J33" s="1937">
        <v>288</v>
      </c>
    </row>
    <row r="34" spans="1:10" ht="13.25" customHeight="1" x14ac:dyDescent="0.25">
      <c r="A34" s="2045" t="s">
        <v>712</v>
      </c>
      <c r="B34" s="2046">
        <v>494</v>
      </c>
      <c r="C34" s="2047">
        <v>493</v>
      </c>
      <c r="D34" s="2048">
        <v>337</v>
      </c>
      <c r="E34" s="2049">
        <v>340</v>
      </c>
      <c r="F34" s="2049">
        <v>256</v>
      </c>
      <c r="G34" s="2050">
        <v>237</v>
      </c>
      <c r="H34" s="2051">
        <v>165</v>
      </c>
      <c r="I34" s="2049">
        <v>70</v>
      </c>
      <c r="J34" s="2049">
        <v>133</v>
      </c>
    </row>
    <row r="35" spans="1:10" ht="13.25" customHeight="1" x14ac:dyDescent="0.25">
      <c r="A35" s="2052" t="s">
        <v>713</v>
      </c>
      <c r="B35" s="2046">
        <v>1158</v>
      </c>
      <c r="C35" s="2047">
        <v>1217</v>
      </c>
      <c r="D35" s="2048">
        <v>949</v>
      </c>
      <c r="E35" s="2049">
        <v>872</v>
      </c>
      <c r="F35" s="2049">
        <v>724</v>
      </c>
      <c r="G35" s="2050">
        <v>667</v>
      </c>
      <c r="H35" s="2051">
        <v>502</v>
      </c>
      <c r="I35" s="2049">
        <v>355</v>
      </c>
      <c r="J35" s="2049">
        <v>421</v>
      </c>
    </row>
    <row r="36" spans="1:10" ht="13.25" customHeight="1" x14ac:dyDescent="0.25">
      <c r="A36" s="2045" t="s">
        <v>711</v>
      </c>
      <c r="B36" s="2053">
        <v>1431</v>
      </c>
      <c r="C36" s="2047">
        <v>1344</v>
      </c>
      <c r="D36" s="2048">
        <v>1253</v>
      </c>
      <c r="E36" s="2049">
        <v>1191</v>
      </c>
      <c r="F36" s="2049">
        <v>1159</v>
      </c>
      <c r="G36" s="2050">
        <v>1079</v>
      </c>
      <c r="H36" s="2051">
        <v>937</v>
      </c>
      <c r="I36" s="2049">
        <v>829</v>
      </c>
      <c r="J36" s="2049">
        <v>780</v>
      </c>
    </row>
    <row r="37" spans="1:10" ht="13.25" customHeight="1" x14ac:dyDescent="0.25">
      <c r="A37" s="2054" t="s">
        <v>714</v>
      </c>
      <c r="B37" s="2046">
        <v>196</v>
      </c>
      <c r="C37" s="2047">
        <v>189</v>
      </c>
      <c r="D37" s="2048">
        <v>207</v>
      </c>
      <c r="E37" s="2049">
        <v>194</v>
      </c>
      <c r="F37" s="2049">
        <v>207</v>
      </c>
      <c r="G37" s="2050">
        <v>213</v>
      </c>
      <c r="H37" s="2051">
        <v>206</v>
      </c>
      <c r="I37" s="2049">
        <v>199</v>
      </c>
      <c r="J37" s="2049">
        <v>190</v>
      </c>
    </row>
    <row r="38" spans="1:10" ht="13.25" customHeight="1" x14ac:dyDescent="0.25">
      <c r="A38" s="2054" t="s">
        <v>715</v>
      </c>
      <c r="B38" s="2046">
        <v>490</v>
      </c>
      <c r="C38" s="2047">
        <v>449</v>
      </c>
      <c r="D38" s="2048">
        <v>408</v>
      </c>
      <c r="E38" s="2049">
        <v>420</v>
      </c>
      <c r="F38" s="2049">
        <v>381</v>
      </c>
      <c r="G38" s="2050">
        <v>323</v>
      </c>
      <c r="H38" s="2051">
        <v>302</v>
      </c>
      <c r="I38" s="2049">
        <v>264</v>
      </c>
      <c r="J38" s="2049">
        <v>248</v>
      </c>
    </row>
    <row r="39" spans="1:10" ht="13.25" customHeight="1" x14ac:dyDescent="0.25">
      <c r="A39" s="2054" t="s">
        <v>716</v>
      </c>
      <c r="B39" s="2046">
        <v>156</v>
      </c>
      <c r="C39" s="2047">
        <v>135</v>
      </c>
      <c r="D39" s="2048">
        <v>124</v>
      </c>
      <c r="E39" s="2049">
        <v>100</v>
      </c>
      <c r="F39" s="2049">
        <v>88</v>
      </c>
      <c r="G39" s="2050">
        <v>83</v>
      </c>
      <c r="H39" s="2051">
        <v>80</v>
      </c>
      <c r="I39" s="2049">
        <v>69</v>
      </c>
      <c r="J39" s="2049">
        <v>58</v>
      </c>
    </row>
    <row r="40" spans="1:10" ht="13.25" customHeight="1" x14ac:dyDescent="0.25">
      <c r="A40" s="2054" t="s">
        <v>717</v>
      </c>
      <c r="B40" s="2046">
        <v>436</v>
      </c>
      <c r="C40" s="2047">
        <v>419</v>
      </c>
      <c r="D40" s="2048">
        <v>383</v>
      </c>
      <c r="E40" s="2049">
        <v>363</v>
      </c>
      <c r="F40" s="2049">
        <v>380</v>
      </c>
      <c r="G40" s="2050">
        <v>369</v>
      </c>
      <c r="H40" s="2051">
        <v>261</v>
      </c>
      <c r="I40" s="2049">
        <v>210</v>
      </c>
      <c r="J40" s="2049">
        <v>190</v>
      </c>
    </row>
    <row r="41" spans="1:10" ht="13.25" customHeight="1" x14ac:dyDescent="0.25">
      <c r="A41" s="2054" t="s">
        <v>718</v>
      </c>
      <c r="B41" s="2046">
        <v>130</v>
      </c>
      <c r="C41" s="2047">
        <v>130</v>
      </c>
      <c r="D41" s="2048">
        <v>110</v>
      </c>
      <c r="E41" s="2049">
        <v>95</v>
      </c>
      <c r="F41" s="2049">
        <v>84</v>
      </c>
      <c r="G41" s="2050">
        <v>79</v>
      </c>
      <c r="H41" s="2051">
        <v>76</v>
      </c>
      <c r="I41" s="2049">
        <v>79</v>
      </c>
      <c r="J41" s="2049">
        <v>84</v>
      </c>
    </row>
    <row r="42" spans="1:10" ht="13.25" customHeight="1" x14ac:dyDescent="0.25">
      <c r="A42" s="2054" t="s">
        <v>486</v>
      </c>
      <c r="B42" s="2046">
        <v>23</v>
      </c>
      <c r="C42" s="2047">
        <v>22</v>
      </c>
      <c r="D42" s="2048">
        <v>21</v>
      </c>
      <c r="E42" s="2049">
        <v>19</v>
      </c>
      <c r="F42" s="2049">
        <v>19</v>
      </c>
      <c r="G42" s="2050">
        <v>12</v>
      </c>
      <c r="H42" s="2051">
        <v>12</v>
      </c>
      <c r="I42" s="2049">
        <v>8</v>
      </c>
      <c r="J42" s="2049">
        <v>10</v>
      </c>
    </row>
    <row r="43" spans="1:10" ht="13.25" customHeight="1" x14ac:dyDescent="0.25">
      <c r="A43" s="2045" t="s">
        <v>719</v>
      </c>
      <c r="B43" s="2046">
        <v>1710</v>
      </c>
      <c r="C43" s="2047">
        <v>1579</v>
      </c>
      <c r="D43" s="2048">
        <v>1540</v>
      </c>
      <c r="E43" s="2049">
        <v>1513</v>
      </c>
      <c r="F43" s="2049">
        <v>1556</v>
      </c>
      <c r="G43" s="2050">
        <v>1571</v>
      </c>
      <c r="H43" s="2051">
        <v>1573</v>
      </c>
      <c r="I43" s="2049">
        <v>1373</v>
      </c>
      <c r="J43" s="2049">
        <v>1288</v>
      </c>
    </row>
    <row r="44" spans="1:10" ht="13.25" customHeight="1" x14ac:dyDescent="0.25">
      <c r="A44" s="2054" t="s">
        <v>714</v>
      </c>
      <c r="B44" s="2046">
        <v>317</v>
      </c>
      <c r="C44" s="2047">
        <v>285</v>
      </c>
      <c r="D44" s="2048">
        <v>295</v>
      </c>
      <c r="E44" s="2049">
        <v>290</v>
      </c>
      <c r="F44" s="2049">
        <v>310</v>
      </c>
      <c r="G44" s="2050">
        <v>313</v>
      </c>
      <c r="H44" s="2051">
        <v>327</v>
      </c>
      <c r="I44" s="2049">
        <v>313</v>
      </c>
      <c r="J44" s="2049">
        <v>323</v>
      </c>
    </row>
    <row r="45" spans="1:10" ht="13.25" customHeight="1" x14ac:dyDescent="0.25">
      <c r="A45" s="2054" t="s">
        <v>715</v>
      </c>
      <c r="B45" s="2046">
        <v>479</v>
      </c>
      <c r="C45" s="2047">
        <v>509</v>
      </c>
      <c r="D45" s="2048">
        <v>403</v>
      </c>
      <c r="E45" s="2049">
        <v>418</v>
      </c>
      <c r="F45" s="2049">
        <v>414</v>
      </c>
      <c r="G45" s="2050">
        <v>416</v>
      </c>
      <c r="H45" s="2051">
        <v>424</v>
      </c>
      <c r="I45" s="2049">
        <v>298</v>
      </c>
      <c r="J45" s="2049">
        <v>258</v>
      </c>
    </row>
    <row r="46" spans="1:10" ht="13.25" customHeight="1" x14ac:dyDescent="0.25">
      <c r="A46" s="2054" t="s">
        <v>716</v>
      </c>
      <c r="B46" s="2046">
        <v>189</v>
      </c>
      <c r="C46" s="2047">
        <v>179</v>
      </c>
      <c r="D46" s="2048">
        <v>195</v>
      </c>
      <c r="E46" s="2049">
        <v>190</v>
      </c>
      <c r="F46" s="2049">
        <v>273</v>
      </c>
      <c r="G46" s="2050">
        <v>286</v>
      </c>
      <c r="H46" s="2051">
        <v>329</v>
      </c>
      <c r="I46" s="2049">
        <v>312</v>
      </c>
      <c r="J46" s="2049">
        <v>262</v>
      </c>
    </row>
    <row r="47" spans="1:10" ht="13.25" customHeight="1" x14ac:dyDescent="0.25">
      <c r="A47" s="2054" t="s">
        <v>717</v>
      </c>
      <c r="B47" s="2046">
        <v>539</v>
      </c>
      <c r="C47" s="2047">
        <v>417</v>
      </c>
      <c r="D47" s="2048">
        <v>451</v>
      </c>
      <c r="E47" s="2049">
        <v>406</v>
      </c>
      <c r="F47" s="2049">
        <v>356</v>
      </c>
      <c r="G47" s="2050">
        <v>341</v>
      </c>
      <c r="H47" s="2051">
        <v>277</v>
      </c>
      <c r="I47" s="2049">
        <v>209</v>
      </c>
      <c r="J47" s="2049">
        <v>164</v>
      </c>
    </row>
    <row r="48" spans="1:10" ht="13.25" customHeight="1" x14ac:dyDescent="0.25">
      <c r="A48" s="2054" t="s">
        <v>718</v>
      </c>
      <c r="B48" s="2046">
        <v>136</v>
      </c>
      <c r="C48" s="2047">
        <v>142</v>
      </c>
      <c r="D48" s="2048">
        <v>149</v>
      </c>
      <c r="E48" s="2049">
        <v>154</v>
      </c>
      <c r="F48" s="2049">
        <v>141</v>
      </c>
      <c r="G48" s="2050">
        <v>155</v>
      </c>
      <c r="H48" s="2051">
        <v>158</v>
      </c>
      <c r="I48" s="2049">
        <v>182</v>
      </c>
      <c r="J48" s="2049">
        <v>215</v>
      </c>
    </row>
    <row r="49" spans="1:10" ht="13.25" customHeight="1" x14ac:dyDescent="0.25">
      <c r="A49" s="2054" t="s">
        <v>720</v>
      </c>
      <c r="B49" s="2046">
        <v>50</v>
      </c>
      <c r="C49" s="2047">
        <v>47</v>
      </c>
      <c r="D49" s="2048">
        <v>47</v>
      </c>
      <c r="E49" s="2049">
        <v>55</v>
      </c>
      <c r="F49" s="2049">
        <v>62</v>
      </c>
      <c r="G49" s="2050">
        <v>60</v>
      </c>
      <c r="H49" s="2051">
        <v>58</v>
      </c>
      <c r="I49" s="2049">
        <v>59</v>
      </c>
      <c r="J49" s="2049">
        <v>66</v>
      </c>
    </row>
    <row r="50" spans="1:10" ht="13.25" customHeight="1" x14ac:dyDescent="0.25">
      <c r="A50" s="2052" t="s">
        <v>721</v>
      </c>
      <c r="B50" s="2046">
        <v>3141</v>
      </c>
      <c r="C50" s="2047">
        <v>2923</v>
      </c>
      <c r="D50" s="2048">
        <v>2793</v>
      </c>
      <c r="E50" s="2049">
        <v>2704</v>
      </c>
      <c r="F50" s="2049">
        <v>2715</v>
      </c>
      <c r="G50" s="2050">
        <v>2650</v>
      </c>
      <c r="H50" s="2051">
        <v>2510</v>
      </c>
      <c r="I50" s="2049">
        <v>2202</v>
      </c>
      <c r="J50" s="2049">
        <v>2068</v>
      </c>
    </row>
    <row r="51" spans="1:10" ht="13.25" customHeight="1" x14ac:dyDescent="0.25">
      <c r="A51" s="2052" t="s">
        <v>722</v>
      </c>
      <c r="B51" s="2046">
        <v>54</v>
      </c>
      <c r="C51" s="2047">
        <v>35</v>
      </c>
      <c r="D51" s="2048">
        <v>22</v>
      </c>
      <c r="E51" s="2049">
        <v>12</v>
      </c>
      <c r="F51" s="2049">
        <v>15</v>
      </c>
      <c r="G51" s="2050">
        <v>13</v>
      </c>
      <c r="H51" s="2051">
        <v>11</v>
      </c>
      <c r="I51" s="2049">
        <v>18</v>
      </c>
      <c r="J51" s="2049">
        <v>23</v>
      </c>
    </row>
    <row r="52" spans="1:10" ht="13.25" customHeight="1" x14ac:dyDescent="0.25">
      <c r="A52" s="2045" t="s">
        <v>404</v>
      </c>
      <c r="B52" s="2046">
        <v>41</v>
      </c>
      <c r="C52" s="2068">
        <v>40</v>
      </c>
      <c r="D52" s="2069">
        <v>81</v>
      </c>
      <c r="E52" s="2049">
        <v>78</v>
      </c>
      <c r="F52" s="2049">
        <v>99</v>
      </c>
      <c r="G52" s="2050">
        <v>102</v>
      </c>
      <c r="H52" s="2051">
        <v>107</v>
      </c>
      <c r="I52" s="2049">
        <v>100</v>
      </c>
      <c r="J52" s="2049">
        <v>121</v>
      </c>
    </row>
    <row r="53" spans="1:10" ht="13.25" customHeight="1" x14ac:dyDescent="0.25">
      <c r="A53" s="2045" t="s">
        <v>723</v>
      </c>
      <c r="B53" s="2046">
        <v>5</v>
      </c>
      <c r="C53" s="2068">
        <v>0</v>
      </c>
      <c r="D53" s="2069">
        <v>0</v>
      </c>
      <c r="E53" s="2049">
        <v>0</v>
      </c>
      <c r="F53" s="2049">
        <v>0</v>
      </c>
      <c r="G53" s="2050">
        <v>0</v>
      </c>
      <c r="H53" s="2051">
        <v>0</v>
      </c>
      <c r="I53" s="2049">
        <v>0</v>
      </c>
      <c r="J53" s="2049">
        <v>0</v>
      </c>
    </row>
    <row r="54" spans="1:10" ht="13.25" customHeight="1" x14ac:dyDescent="0.25">
      <c r="A54" s="2070" t="s">
        <v>724</v>
      </c>
      <c r="B54" s="2071">
        <v>0</v>
      </c>
      <c r="C54" s="2068">
        <v>0</v>
      </c>
      <c r="D54" s="2072">
        <v>0</v>
      </c>
      <c r="E54" s="2073">
        <v>0</v>
      </c>
      <c r="F54" s="2073">
        <v>0</v>
      </c>
      <c r="G54" s="2074">
        <v>17</v>
      </c>
      <c r="H54" s="2051">
        <v>19</v>
      </c>
      <c r="I54" s="2073">
        <v>18</v>
      </c>
      <c r="J54" s="2073">
        <v>21</v>
      </c>
    </row>
    <row r="55" spans="1:10" ht="13.25" customHeight="1" x14ac:dyDescent="0.25">
      <c r="A55" s="2075" t="s">
        <v>725</v>
      </c>
      <c r="B55" s="2076">
        <v>0</v>
      </c>
      <c r="C55" s="2068">
        <v>0</v>
      </c>
      <c r="D55" s="2077">
        <v>0</v>
      </c>
      <c r="E55" s="2078">
        <v>1</v>
      </c>
      <c r="F55" s="2078">
        <v>1</v>
      </c>
      <c r="G55" s="2047">
        <v>1</v>
      </c>
      <c r="H55" s="2051">
        <v>2</v>
      </c>
      <c r="I55" s="2078">
        <v>2</v>
      </c>
      <c r="J55" s="2078">
        <v>6</v>
      </c>
    </row>
    <row r="56" spans="1:10" ht="13.25" customHeight="1" x14ac:dyDescent="0.25">
      <c r="A56" s="2052" t="s">
        <v>726</v>
      </c>
      <c r="B56" s="2046">
        <v>46</v>
      </c>
      <c r="C56" s="2047">
        <v>40</v>
      </c>
      <c r="D56" s="2048">
        <v>81</v>
      </c>
      <c r="E56" s="2049">
        <v>79</v>
      </c>
      <c r="F56" s="2049">
        <v>100</v>
      </c>
      <c r="G56" s="2050">
        <v>120</v>
      </c>
      <c r="H56" s="2051">
        <v>128</v>
      </c>
      <c r="I56" s="2049">
        <v>120</v>
      </c>
      <c r="J56" s="2049">
        <v>148</v>
      </c>
    </row>
    <row r="57" spans="1:10" ht="13.25" customHeight="1" x14ac:dyDescent="0.25">
      <c r="A57" s="2079" t="s">
        <v>728</v>
      </c>
      <c r="B57" s="2080">
        <v>4399</v>
      </c>
      <c r="C57" s="2081">
        <v>4215</v>
      </c>
      <c r="D57" s="2082">
        <v>3845</v>
      </c>
      <c r="E57" s="2083">
        <v>3667</v>
      </c>
      <c r="F57" s="2083">
        <v>3554</v>
      </c>
      <c r="G57" s="2084">
        <v>3450</v>
      </c>
      <c r="H57" s="2085">
        <v>3151</v>
      </c>
      <c r="I57" s="2083">
        <v>2695</v>
      </c>
      <c r="J57" s="2083">
        <v>2660</v>
      </c>
    </row>
    <row r="58" spans="1:10" ht="13.25" customHeight="1" x14ac:dyDescent="0.25">
      <c r="A58" s="2086"/>
      <c r="B58" s="2087"/>
      <c r="C58" s="2088"/>
      <c r="D58" s="2088"/>
      <c r="E58" s="2088"/>
      <c r="F58" s="2088"/>
      <c r="G58" s="2088"/>
      <c r="H58" s="2088"/>
      <c r="I58" s="2088"/>
      <c r="J58" s="2088"/>
    </row>
    <row r="59" spans="1:10" ht="12" customHeight="1" x14ac:dyDescent="0.25">
      <c r="A59" s="2089" t="s">
        <v>729</v>
      </c>
      <c r="B59" s="2090"/>
      <c r="C59" s="3322"/>
      <c r="D59" s="3322" t="s">
        <v>15</v>
      </c>
      <c r="E59" s="3322" t="s">
        <v>15</v>
      </c>
      <c r="F59" s="3322" t="s">
        <v>15</v>
      </c>
      <c r="G59" s="3322" t="s">
        <v>15</v>
      </c>
      <c r="H59" s="3322" t="s">
        <v>15</v>
      </c>
      <c r="I59" s="3322" t="s">
        <v>15</v>
      </c>
      <c r="J59" s="3322" t="s">
        <v>15</v>
      </c>
    </row>
    <row r="60" spans="1:10" ht="12" customHeight="1" x14ac:dyDescent="0.25">
      <c r="A60" s="2089" t="s">
        <v>730</v>
      </c>
      <c r="B60" s="2091"/>
      <c r="C60" s="3322"/>
      <c r="D60" s="3322" t="s">
        <v>15</v>
      </c>
      <c r="E60" s="3322" t="s">
        <v>15</v>
      </c>
      <c r="F60" s="3322" t="s">
        <v>15</v>
      </c>
      <c r="G60" s="3322" t="s">
        <v>15</v>
      </c>
      <c r="H60" s="3322" t="s">
        <v>15</v>
      </c>
      <c r="I60" s="3322" t="s">
        <v>15</v>
      </c>
      <c r="J60" s="3322" t="s">
        <v>15</v>
      </c>
    </row>
    <row r="61" spans="1:10" ht="10.4" customHeight="1" x14ac:dyDescent="0.25">
      <c r="A61" s="2089" t="s">
        <v>731</v>
      </c>
      <c r="B61" s="2091"/>
      <c r="C61" s="3322"/>
      <c r="D61" s="3322" t="s">
        <v>15</v>
      </c>
      <c r="E61" s="3322" t="s">
        <v>15</v>
      </c>
      <c r="F61" s="3322" t="s">
        <v>15</v>
      </c>
      <c r="G61" s="3322" t="s">
        <v>15</v>
      </c>
      <c r="H61" s="3322" t="s">
        <v>15</v>
      </c>
      <c r="I61" s="3322" t="s">
        <v>15</v>
      </c>
      <c r="J61" s="3322" t="s">
        <v>15</v>
      </c>
    </row>
    <row r="62" spans="1:10" ht="10.4" customHeight="1" x14ac:dyDescent="0.25">
      <c r="A62" s="2089" t="s">
        <v>732</v>
      </c>
      <c r="B62" s="2091"/>
      <c r="C62" s="3322"/>
      <c r="D62" s="3322" t="s">
        <v>15</v>
      </c>
      <c r="E62" s="3322" t="s">
        <v>15</v>
      </c>
      <c r="F62" s="3322" t="s">
        <v>15</v>
      </c>
      <c r="G62" s="3322" t="s">
        <v>15</v>
      </c>
      <c r="H62" s="3322" t="s">
        <v>15</v>
      </c>
      <c r="I62" s="3322" t="s">
        <v>15</v>
      </c>
      <c r="J62" s="3322" t="s">
        <v>15</v>
      </c>
    </row>
    <row r="63" spans="1:10" ht="10.4" customHeight="1" x14ac:dyDescent="0.25">
      <c r="A63" s="2092"/>
      <c r="B63" s="2091"/>
      <c r="C63" s="3322"/>
      <c r="D63" s="3322" t="s">
        <v>15</v>
      </c>
      <c r="E63" s="3322" t="s">
        <v>15</v>
      </c>
      <c r="F63" s="3322" t="s">
        <v>15</v>
      </c>
      <c r="G63" s="3322" t="s">
        <v>15</v>
      </c>
      <c r="H63" s="3322" t="s">
        <v>15</v>
      </c>
      <c r="I63" s="3322" t="s">
        <v>15</v>
      </c>
      <c r="J63" s="3322" t="s">
        <v>15</v>
      </c>
    </row>
  </sheetData>
  <mergeCells count="9">
    <mergeCell ref="C61:J61"/>
    <mergeCell ref="C62:J62"/>
    <mergeCell ref="C63:J63"/>
    <mergeCell ref="A2:J2"/>
    <mergeCell ref="B3:C3"/>
    <mergeCell ref="D3:G3"/>
    <mergeCell ref="H3:J3"/>
    <mergeCell ref="C59:J59"/>
    <mergeCell ref="C60:J60"/>
  </mergeCells>
  <hyperlinks>
    <hyperlink ref="A1" location="ToC!A2" display="Back to Table of Contents" xr:uid="{03A1CFC4-D9F8-4C1E-B08B-A5C5228862DC}"/>
  </hyperlinks>
  <pageMargins left="0.5" right="0.5" top="0.5" bottom="0.5" header="0.25" footer="0.25"/>
  <pageSetup scale="64" orientation="landscape" r:id="rId1"/>
  <headerFooter>
    <oddFooter>&amp;L&amp;G&amp;C&amp;"Scotia,Regular"&amp;9Supplementary Financial Information (SFI)&amp;R19&amp;"Scotia,Regular"&amp;7</oddFooter>
  </headerFooter>
  <legacyDrawingHF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DDCFCC-3546-4D42-82AB-E2F9A5FB2D5D}">
  <sheetPr>
    <pageSetUpPr fitToPage="1"/>
  </sheetPr>
  <dimension ref="A1:L67"/>
  <sheetViews>
    <sheetView showGridLines="0" zoomScaleNormal="100" workbookViewId="0"/>
  </sheetViews>
  <sheetFormatPr defaultRowHeight="12.5" x14ac:dyDescent="0.25"/>
  <cols>
    <col min="1" max="1" width="50.7265625" style="22" customWidth="1"/>
    <col min="2" max="12" width="16.7265625" style="22" customWidth="1"/>
    <col min="13" max="16384" width="8.7265625" style="22"/>
  </cols>
  <sheetData>
    <row r="1" spans="1:12" ht="20" customHeight="1" x14ac:dyDescent="0.25">
      <c r="A1" s="21" t="s">
        <v>13</v>
      </c>
    </row>
    <row r="2" spans="1:12" ht="25.4" customHeight="1" x14ac:dyDescent="0.25">
      <c r="A2" s="3316" t="s">
        <v>733</v>
      </c>
      <c r="B2" s="3316" t="s">
        <v>15</v>
      </c>
      <c r="C2" s="3316" t="s">
        <v>15</v>
      </c>
      <c r="D2" s="3316" t="s">
        <v>15</v>
      </c>
      <c r="E2" s="3316" t="s">
        <v>15</v>
      </c>
      <c r="F2" s="3316" t="s">
        <v>15</v>
      </c>
      <c r="G2" s="3316" t="s">
        <v>15</v>
      </c>
      <c r="H2" s="3316" t="s">
        <v>15</v>
      </c>
      <c r="I2" s="3316" t="s">
        <v>15</v>
      </c>
      <c r="J2" s="3316" t="s">
        <v>15</v>
      </c>
      <c r="K2" s="3316" t="s">
        <v>15</v>
      </c>
      <c r="L2" s="3316" t="s">
        <v>15</v>
      </c>
    </row>
    <row r="3" spans="1:12" ht="15" customHeight="1" x14ac:dyDescent="0.25">
      <c r="A3" s="2093"/>
      <c r="B3" s="3333" t="s">
        <v>174</v>
      </c>
      <c r="C3" s="3334" t="s">
        <v>15</v>
      </c>
      <c r="D3" s="3335" t="s">
        <v>345</v>
      </c>
      <c r="E3" s="3336" t="s">
        <v>15</v>
      </c>
      <c r="F3" s="3336" t="s">
        <v>15</v>
      </c>
      <c r="G3" s="3337" t="s">
        <v>15</v>
      </c>
      <c r="H3" s="3335" t="s">
        <v>346</v>
      </c>
      <c r="I3" s="3336" t="s">
        <v>15</v>
      </c>
      <c r="J3" s="3336" t="s">
        <v>15</v>
      </c>
      <c r="K3" s="3336" t="s">
        <v>176</v>
      </c>
      <c r="L3" s="3336" t="s">
        <v>15</v>
      </c>
    </row>
    <row r="4" spans="1:12" ht="15" customHeight="1" x14ac:dyDescent="0.25">
      <c r="A4" s="2094" t="s">
        <v>271</v>
      </c>
      <c r="B4" s="2095" t="s">
        <v>178</v>
      </c>
      <c r="C4" s="2096" t="s">
        <v>179</v>
      </c>
      <c r="D4" s="2097" t="s">
        <v>180</v>
      </c>
      <c r="E4" s="2098" t="s">
        <v>181</v>
      </c>
      <c r="F4" s="2099" t="s">
        <v>182</v>
      </c>
      <c r="G4" s="2100" t="s">
        <v>179</v>
      </c>
      <c r="H4" s="2097" t="s">
        <v>180</v>
      </c>
      <c r="I4" s="2098" t="s">
        <v>181</v>
      </c>
      <c r="J4" s="2099" t="s">
        <v>182</v>
      </c>
      <c r="K4" s="2101" t="s">
        <v>345</v>
      </c>
      <c r="L4" s="2099" t="s">
        <v>346</v>
      </c>
    </row>
    <row r="5" spans="1:12" ht="15" customHeight="1" x14ac:dyDescent="0.25">
      <c r="A5" s="2102" t="s">
        <v>734</v>
      </c>
      <c r="B5" s="2103">
        <v>6119</v>
      </c>
      <c r="C5" s="2104">
        <v>5726</v>
      </c>
      <c r="D5" s="2105">
        <v>5487</v>
      </c>
      <c r="E5" s="2106">
        <v>5305</v>
      </c>
      <c r="F5" s="2106">
        <v>5104</v>
      </c>
      <c r="G5" s="2107">
        <v>4786</v>
      </c>
      <c r="H5" s="2105">
        <v>4252</v>
      </c>
      <c r="I5" s="2106">
        <v>4264</v>
      </c>
      <c r="J5" s="2106">
        <v>4435</v>
      </c>
      <c r="K5" s="2108">
        <v>4786</v>
      </c>
      <c r="L5" s="2109">
        <v>4456</v>
      </c>
    </row>
    <row r="6" spans="1:12" ht="15" customHeight="1" x14ac:dyDescent="0.25">
      <c r="A6" s="2110" t="s">
        <v>735</v>
      </c>
      <c r="B6" s="2111"/>
      <c r="C6" s="2112"/>
      <c r="D6" s="2113"/>
      <c r="E6" s="2114"/>
      <c r="F6" s="2114"/>
      <c r="G6" s="2115"/>
      <c r="H6" s="2113"/>
      <c r="I6" s="2114"/>
      <c r="J6" s="2114"/>
      <c r="K6" s="2116"/>
      <c r="L6" s="2117"/>
    </row>
    <row r="7" spans="1:12" ht="15" customHeight="1" x14ac:dyDescent="0.25">
      <c r="A7" s="2118" t="s">
        <v>736</v>
      </c>
      <c r="B7" s="2119"/>
      <c r="C7" s="2120"/>
      <c r="D7" s="2121"/>
      <c r="E7" s="2122"/>
      <c r="F7" s="2122"/>
      <c r="G7" s="2123"/>
      <c r="H7" s="2121"/>
      <c r="I7" s="2122"/>
      <c r="J7" s="2122"/>
      <c r="K7" s="2124"/>
      <c r="L7" s="2125"/>
    </row>
    <row r="8" spans="1:12" ht="15" customHeight="1" x14ac:dyDescent="0.25">
      <c r="A8" s="1965" t="s">
        <v>737</v>
      </c>
      <c r="B8" s="2103">
        <v>742</v>
      </c>
      <c r="C8" s="2104">
        <v>762</v>
      </c>
      <c r="D8" s="2105">
        <v>698</v>
      </c>
      <c r="E8" s="2106">
        <v>612</v>
      </c>
      <c r="F8" s="2106">
        <v>543</v>
      </c>
      <c r="G8" s="2107">
        <v>524</v>
      </c>
      <c r="H8" s="2105">
        <v>432</v>
      </c>
      <c r="I8" s="2106">
        <v>381</v>
      </c>
      <c r="J8" s="2106">
        <v>362</v>
      </c>
      <c r="K8" s="2108">
        <v>2377</v>
      </c>
      <c r="L8" s="2109">
        <v>1555</v>
      </c>
    </row>
    <row r="9" spans="1:12" ht="15" customHeight="1" x14ac:dyDescent="0.25">
      <c r="A9" s="2126" t="s">
        <v>738</v>
      </c>
      <c r="B9" s="2127">
        <v>-280</v>
      </c>
      <c r="C9" s="2128">
        <v>-225</v>
      </c>
      <c r="D9" s="2129">
        <v>-217</v>
      </c>
      <c r="E9" s="2130">
        <v>-172</v>
      </c>
      <c r="F9" s="2130">
        <v>-173</v>
      </c>
      <c r="G9" s="2131">
        <v>-135</v>
      </c>
      <c r="H9" s="2129">
        <v>-124</v>
      </c>
      <c r="I9" s="2130">
        <v>-101</v>
      </c>
      <c r="J9" s="2130">
        <v>-134</v>
      </c>
      <c r="K9" s="2132">
        <v>-697</v>
      </c>
      <c r="L9" s="2133">
        <v>-472</v>
      </c>
    </row>
    <row r="10" spans="1:12" ht="15" customHeight="1" x14ac:dyDescent="0.25">
      <c r="A10" s="2126" t="s">
        <v>739</v>
      </c>
      <c r="B10" s="2127">
        <v>-134</v>
      </c>
      <c r="C10" s="2128">
        <v>-104</v>
      </c>
      <c r="D10" s="2129">
        <v>-122</v>
      </c>
      <c r="E10" s="2130">
        <v>-114</v>
      </c>
      <c r="F10" s="2130">
        <v>-94</v>
      </c>
      <c r="G10" s="2131">
        <v>-89</v>
      </c>
      <c r="H10" s="2129">
        <v>-83</v>
      </c>
      <c r="I10" s="2130">
        <v>-104</v>
      </c>
      <c r="J10" s="2130">
        <v>-123</v>
      </c>
      <c r="K10" s="2132">
        <v>-419</v>
      </c>
      <c r="L10" s="2133">
        <v>-415</v>
      </c>
    </row>
    <row r="11" spans="1:12" ht="15" customHeight="1" x14ac:dyDescent="0.25">
      <c r="A11" s="2126" t="s">
        <v>740</v>
      </c>
      <c r="B11" s="2127">
        <v>0</v>
      </c>
      <c r="C11" s="2128">
        <v>-65</v>
      </c>
      <c r="D11" s="2129">
        <v>0</v>
      </c>
      <c r="E11" s="2130">
        <v>0</v>
      </c>
      <c r="F11" s="2130">
        <v>0</v>
      </c>
      <c r="G11" s="2131">
        <v>0</v>
      </c>
      <c r="H11" s="2129">
        <v>0</v>
      </c>
      <c r="I11" s="2130">
        <v>0</v>
      </c>
      <c r="J11" s="2130">
        <v>0</v>
      </c>
      <c r="K11" s="2132">
        <v>0</v>
      </c>
      <c r="L11" s="2133">
        <v>0</v>
      </c>
    </row>
    <row r="12" spans="1:12" ht="15" customHeight="1" x14ac:dyDescent="0.25">
      <c r="A12" s="1977" t="s">
        <v>741</v>
      </c>
      <c r="B12" s="2134">
        <v>328</v>
      </c>
      <c r="C12" s="2135">
        <v>368</v>
      </c>
      <c r="D12" s="2136">
        <v>359</v>
      </c>
      <c r="E12" s="2137">
        <v>326</v>
      </c>
      <c r="F12" s="2137">
        <v>276</v>
      </c>
      <c r="G12" s="2138">
        <v>300</v>
      </c>
      <c r="H12" s="2136">
        <v>225</v>
      </c>
      <c r="I12" s="2137">
        <v>176</v>
      </c>
      <c r="J12" s="2137">
        <v>105</v>
      </c>
      <c r="K12" s="2139">
        <v>1261</v>
      </c>
      <c r="L12" s="2140">
        <v>668</v>
      </c>
    </row>
    <row r="13" spans="1:12" ht="15" customHeight="1" x14ac:dyDescent="0.25">
      <c r="A13" s="2118" t="s">
        <v>742</v>
      </c>
      <c r="B13" s="2119"/>
      <c r="C13" s="2120"/>
      <c r="D13" s="2121"/>
      <c r="E13" s="2122"/>
      <c r="F13" s="2122"/>
      <c r="G13" s="2123"/>
      <c r="H13" s="2121"/>
      <c r="I13" s="2122"/>
      <c r="J13" s="2122"/>
      <c r="K13" s="2124"/>
      <c r="L13" s="2125"/>
    </row>
    <row r="14" spans="1:12" ht="15" customHeight="1" x14ac:dyDescent="0.25">
      <c r="A14" s="1965" t="s">
        <v>737</v>
      </c>
      <c r="B14" s="2103">
        <v>98</v>
      </c>
      <c r="C14" s="2104">
        <v>343</v>
      </c>
      <c r="D14" s="2105">
        <v>84</v>
      </c>
      <c r="E14" s="2106">
        <v>160</v>
      </c>
      <c r="F14" s="2106">
        <v>106</v>
      </c>
      <c r="G14" s="2107">
        <v>95</v>
      </c>
      <c r="H14" s="2105">
        <v>126</v>
      </c>
      <c r="I14" s="2106">
        <v>49</v>
      </c>
      <c r="J14" s="2106">
        <v>39</v>
      </c>
      <c r="K14" s="2108">
        <v>445</v>
      </c>
      <c r="L14" s="2109">
        <v>232</v>
      </c>
    </row>
    <row r="15" spans="1:12" ht="15" customHeight="1" x14ac:dyDescent="0.25">
      <c r="A15" s="2126" t="s">
        <v>738</v>
      </c>
      <c r="B15" s="2127">
        <v>-7</v>
      </c>
      <c r="C15" s="2128">
        <v>-4</v>
      </c>
      <c r="D15" s="2129">
        <v>-21</v>
      </c>
      <c r="E15" s="2130">
        <v>-10</v>
      </c>
      <c r="F15" s="2130">
        <v>-52</v>
      </c>
      <c r="G15" s="2131">
        <v>0</v>
      </c>
      <c r="H15" s="2129">
        <v>-3</v>
      </c>
      <c r="I15" s="2130">
        <v>0</v>
      </c>
      <c r="J15" s="2130">
        <v>0</v>
      </c>
      <c r="K15" s="2132">
        <v>-83</v>
      </c>
      <c r="L15" s="2133">
        <v>-3</v>
      </c>
    </row>
    <row r="16" spans="1:12" ht="15" customHeight="1" x14ac:dyDescent="0.25">
      <c r="A16" s="2126" t="s">
        <v>739</v>
      </c>
      <c r="B16" s="2127">
        <v>-37</v>
      </c>
      <c r="C16" s="2128">
        <v>-82</v>
      </c>
      <c r="D16" s="2129">
        <v>-25</v>
      </c>
      <c r="E16" s="2130">
        <v>-27</v>
      </c>
      <c r="F16" s="2130">
        <v>-15</v>
      </c>
      <c r="G16" s="2131">
        <v>-11</v>
      </c>
      <c r="H16" s="2129">
        <v>-11</v>
      </c>
      <c r="I16" s="2130">
        <v>-69</v>
      </c>
      <c r="J16" s="2130">
        <v>-47</v>
      </c>
      <c r="K16" s="2132">
        <v>-78</v>
      </c>
      <c r="L16" s="2133">
        <v>-169</v>
      </c>
    </row>
    <row r="17" spans="1:12" ht="15" customHeight="1" x14ac:dyDescent="0.25">
      <c r="A17" s="2126" t="s">
        <v>740</v>
      </c>
      <c r="B17" s="2127">
        <v>0</v>
      </c>
      <c r="C17" s="2128">
        <v>-5</v>
      </c>
      <c r="D17" s="2129">
        <v>0</v>
      </c>
      <c r="E17" s="2130">
        <v>0</v>
      </c>
      <c r="F17" s="2130">
        <v>0</v>
      </c>
      <c r="G17" s="2131">
        <v>0</v>
      </c>
      <c r="H17" s="2129">
        <v>0</v>
      </c>
      <c r="I17" s="2130">
        <v>0</v>
      </c>
      <c r="J17" s="2130">
        <v>0</v>
      </c>
      <c r="K17" s="2132">
        <v>0</v>
      </c>
      <c r="L17" s="2133">
        <v>0</v>
      </c>
    </row>
    <row r="18" spans="1:12" ht="15" customHeight="1" x14ac:dyDescent="0.25">
      <c r="A18" s="1977" t="s">
        <v>741</v>
      </c>
      <c r="B18" s="2134">
        <v>54</v>
      </c>
      <c r="C18" s="2135">
        <v>252</v>
      </c>
      <c r="D18" s="2136">
        <v>38</v>
      </c>
      <c r="E18" s="2137">
        <v>123</v>
      </c>
      <c r="F18" s="2137">
        <v>39</v>
      </c>
      <c r="G18" s="2138">
        <v>84</v>
      </c>
      <c r="H18" s="2136">
        <v>112</v>
      </c>
      <c r="I18" s="2137">
        <v>-20</v>
      </c>
      <c r="J18" s="2137">
        <v>-8</v>
      </c>
      <c r="K18" s="2139">
        <v>284</v>
      </c>
      <c r="L18" s="2140">
        <v>60</v>
      </c>
    </row>
    <row r="19" spans="1:12" ht="15" customHeight="1" x14ac:dyDescent="0.25">
      <c r="A19" s="2118" t="s">
        <v>743</v>
      </c>
      <c r="B19" s="2119"/>
      <c r="C19" s="2120"/>
      <c r="D19" s="2121"/>
      <c r="E19" s="2122"/>
      <c r="F19" s="2122"/>
      <c r="G19" s="2123"/>
      <c r="H19" s="2121"/>
      <c r="I19" s="2122"/>
      <c r="J19" s="2122"/>
      <c r="K19" s="2124"/>
      <c r="L19" s="2125"/>
    </row>
    <row r="20" spans="1:12" ht="15" customHeight="1" x14ac:dyDescent="0.25">
      <c r="A20" s="1965" t="s">
        <v>737</v>
      </c>
      <c r="B20" s="2103">
        <v>1096</v>
      </c>
      <c r="C20" s="2104">
        <v>1149</v>
      </c>
      <c r="D20" s="2105">
        <v>1017</v>
      </c>
      <c r="E20" s="2106">
        <v>993</v>
      </c>
      <c r="F20" s="2106">
        <v>895</v>
      </c>
      <c r="G20" s="2107">
        <v>858</v>
      </c>
      <c r="H20" s="2105">
        <v>766</v>
      </c>
      <c r="I20" s="2106">
        <v>673</v>
      </c>
      <c r="J20" s="2106">
        <v>620</v>
      </c>
      <c r="K20" s="2108">
        <v>3763</v>
      </c>
      <c r="L20" s="2109">
        <v>2719</v>
      </c>
    </row>
    <row r="21" spans="1:12" ht="15" customHeight="1" x14ac:dyDescent="0.25">
      <c r="A21" s="2126" t="s">
        <v>738</v>
      </c>
      <c r="B21" s="2127">
        <v>-286</v>
      </c>
      <c r="C21" s="2128">
        <v>-294</v>
      </c>
      <c r="D21" s="2129">
        <v>-277</v>
      </c>
      <c r="E21" s="2130">
        <v>-295</v>
      </c>
      <c r="F21" s="2130">
        <v>-280</v>
      </c>
      <c r="G21" s="2131">
        <v>-258</v>
      </c>
      <c r="H21" s="2129">
        <v>-235</v>
      </c>
      <c r="I21" s="2130">
        <v>-203</v>
      </c>
      <c r="J21" s="2130">
        <v>-220</v>
      </c>
      <c r="K21" s="2132">
        <v>-1110</v>
      </c>
      <c r="L21" s="2133">
        <v>-854</v>
      </c>
    </row>
    <row r="22" spans="1:12" ht="15" customHeight="1" x14ac:dyDescent="0.25">
      <c r="A22" s="2126" t="s">
        <v>739</v>
      </c>
      <c r="B22" s="2127">
        <v>-169</v>
      </c>
      <c r="C22" s="2128">
        <v>-155</v>
      </c>
      <c r="D22" s="2129">
        <v>-160</v>
      </c>
      <c r="E22" s="2130">
        <v>-164</v>
      </c>
      <c r="F22" s="2130">
        <v>-141</v>
      </c>
      <c r="G22" s="2131">
        <v>-131</v>
      </c>
      <c r="H22" s="2129">
        <v>-133</v>
      </c>
      <c r="I22" s="2130">
        <v>-121</v>
      </c>
      <c r="J22" s="2130">
        <v>-133</v>
      </c>
      <c r="K22" s="2132">
        <v>-596</v>
      </c>
      <c r="L22" s="2133">
        <v>-570</v>
      </c>
    </row>
    <row r="23" spans="1:12" ht="15" customHeight="1" x14ac:dyDescent="0.25">
      <c r="A23" s="2126" t="s">
        <v>740</v>
      </c>
      <c r="B23" s="2127">
        <v>0</v>
      </c>
      <c r="C23" s="2128">
        <v>0</v>
      </c>
      <c r="D23" s="2129">
        <v>-30</v>
      </c>
      <c r="E23" s="2130">
        <v>0</v>
      </c>
      <c r="F23" s="2130">
        <v>0</v>
      </c>
      <c r="G23" s="2131">
        <v>0</v>
      </c>
      <c r="H23" s="2129">
        <v>0</v>
      </c>
      <c r="I23" s="2130">
        <v>0</v>
      </c>
      <c r="J23" s="2130">
        <v>0</v>
      </c>
      <c r="K23" s="2132">
        <v>-30</v>
      </c>
      <c r="L23" s="2133">
        <v>0</v>
      </c>
    </row>
    <row r="24" spans="1:12" ht="15" customHeight="1" x14ac:dyDescent="0.25">
      <c r="A24" s="1977" t="s">
        <v>741</v>
      </c>
      <c r="B24" s="2134">
        <v>641</v>
      </c>
      <c r="C24" s="2135">
        <v>700</v>
      </c>
      <c r="D24" s="2136">
        <v>550</v>
      </c>
      <c r="E24" s="2137">
        <v>534</v>
      </c>
      <c r="F24" s="2137">
        <v>474</v>
      </c>
      <c r="G24" s="2138">
        <v>469</v>
      </c>
      <c r="H24" s="2136">
        <v>398</v>
      </c>
      <c r="I24" s="2137">
        <v>349</v>
      </c>
      <c r="J24" s="2137">
        <v>267</v>
      </c>
      <c r="K24" s="2139">
        <v>2027</v>
      </c>
      <c r="L24" s="2140">
        <v>1295</v>
      </c>
    </row>
    <row r="25" spans="1:12" ht="15" customHeight="1" x14ac:dyDescent="0.25">
      <c r="A25" s="2118" t="s">
        <v>744</v>
      </c>
      <c r="B25" s="2119"/>
      <c r="C25" s="2120"/>
      <c r="D25" s="2121"/>
      <c r="E25" s="2122"/>
      <c r="F25" s="2122"/>
      <c r="G25" s="2123"/>
      <c r="H25" s="2121"/>
      <c r="I25" s="2122"/>
      <c r="J25" s="2122"/>
      <c r="K25" s="2124"/>
      <c r="L25" s="2125"/>
    </row>
    <row r="26" spans="1:12" ht="15" customHeight="1" x14ac:dyDescent="0.25">
      <c r="A26" s="1965" t="s">
        <v>737</v>
      </c>
      <c r="B26" s="2103">
        <v>189</v>
      </c>
      <c r="C26" s="2104">
        <v>185</v>
      </c>
      <c r="D26" s="2105">
        <v>138</v>
      </c>
      <c r="E26" s="2106">
        <v>141</v>
      </c>
      <c r="F26" s="2106">
        <v>64</v>
      </c>
      <c r="G26" s="2107">
        <v>99</v>
      </c>
      <c r="H26" s="2105">
        <v>272</v>
      </c>
      <c r="I26" s="2106">
        <v>234</v>
      </c>
      <c r="J26" s="2106">
        <v>127</v>
      </c>
      <c r="K26" s="2108">
        <v>442</v>
      </c>
      <c r="L26" s="2109">
        <v>695</v>
      </c>
    </row>
    <row r="27" spans="1:12" ht="15" customHeight="1" x14ac:dyDescent="0.25">
      <c r="A27" s="2126" t="s">
        <v>738</v>
      </c>
      <c r="B27" s="2127">
        <v>-14</v>
      </c>
      <c r="C27" s="2128">
        <v>-1</v>
      </c>
      <c r="D27" s="2129">
        <v>-11</v>
      </c>
      <c r="E27" s="2130">
        <v>-13</v>
      </c>
      <c r="F27" s="2130">
        <v>-13</v>
      </c>
      <c r="G27" s="2131">
        <v>-4</v>
      </c>
      <c r="H27" s="2129">
        <v>0</v>
      </c>
      <c r="I27" s="2130">
        <v>-4</v>
      </c>
      <c r="J27" s="2130">
        <v>-1</v>
      </c>
      <c r="K27" s="2132">
        <v>-41</v>
      </c>
      <c r="L27" s="2133">
        <v>-5</v>
      </c>
    </row>
    <row r="28" spans="1:12" ht="15" customHeight="1" x14ac:dyDescent="0.25">
      <c r="A28" s="2126" t="s">
        <v>739</v>
      </c>
      <c r="B28" s="2127">
        <v>-55</v>
      </c>
      <c r="C28" s="2128">
        <v>-49</v>
      </c>
      <c r="D28" s="2129">
        <v>-48</v>
      </c>
      <c r="E28" s="2130">
        <v>-111</v>
      </c>
      <c r="F28" s="2130">
        <v>-57</v>
      </c>
      <c r="G28" s="2131">
        <v>-47</v>
      </c>
      <c r="H28" s="2129">
        <v>-77</v>
      </c>
      <c r="I28" s="2130">
        <v>-56</v>
      </c>
      <c r="J28" s="2130">
        <v>-72</v>
      </c>
      <c r="K28" s="2132">
        <v>-263</v>
      </c>
      <c r="L28" s="2133">
        <v>-227</v>
      </c>
    </row>
    <row r="29" spans="1:12" ht="15" customHeight="1" x14ac:dyDescent="0.25">
      <c r="A29" s="2126" t="s">
        <v>740</v>
      </c>
      <c r="B29" s="2127">
        <v>0</v>
      </c>
      <c r="C29" s="2128">
        <v>0</v>
      </c>
      <c r="D29" s="2129">
        <v>0</v>
      </c>
      <c r="E29" s="2130">
        <v>0</v>
      </c>
      <c r="F29" s="2130">
        <v>0</v>
      </c>
      <c r="G29" s="2131">
        <v>0</v>
      </c>
      <c r="H29" s="2129">
        <v>0</v>
      </c>
      <c r="I29" s="2130">
        <v>0</v>
      </c>
      <c r="J29" s="2130">
        <v>0</v>
      </c>
      <c r="K29" s="2132">
        <v>0</v>
      </c>
      <c r="L29" s="2133">
        <v>0</v>
      </c>
    </row>
    <row r="30" spans="1:12" ht="15" customHeight="1" x14ac:dyDescent="0.25">
      <c r="A30" s="1977" t="s">
        <v>741</v>
      </c>
      <c r="B30" s="2134">
        <v>120</v>
      </c>
      <c r="C30" s="2135">
        <v>135</v>
      </c>
      <c r="D30" s="2136">
        <v>79</v>
      </c>
      <c r="E30" s="2137">
        <v>17</v>
      </c>
      <c r="F30" s="2137">
        <v>-6</v>
      </c>
      <c r="G30" s="2138">
        <v>48</v>
      </c>
      <c r="H30" s="2136">
        <v>195</v>
      </c>
      <c r="I30" s="2137">
        <v>174</v>
      </c>
      <c r="J30" s="2137">
        <v>54</v>
      </c>
      <c r="K30" s="2139">
        <v>138</v>
      </c>
      <c r="L30" s="2140">
        <v>463</v>
      </c>
    </row>
    <row r="31" spans="1:12" ht="15" customHeight="1" x14ac:dyDescent="0.25">
      <c r="A31" s="2118" t="s">
        <v>722</v>
      </c>
      <c r="B31" s="2119"/>
      <c r="C31" s="2120"/>
      <c r="D31" s="2121"/>
      <c r="E31" s="2122"/>
      <c r="F31" s="2122"/>
      <c r="G31" s="2123"/>
      <c r="H31" s="2121"/>
      <c r="I31" s="2122"/>
      <c r="J31" s="2122"/>
      <c r="K31" s="2124"/>
      <c r="L31" s="2125"/>
    </row>
    <row r="32" spans="1:12" ht="15" customHeight="1" x14ac:dyDescent="0.25">
      <c r="A32" s="1965" t="s">
        <v>737</v>
      </c>
      <c r="B32" s="2103">
        <v>36</v>
      </c>
      <c r="C32" s="2104">
        <v>25</v>
      </c>
      <c r="D32" s="2105">
        <v>16</v>
      </c>
      <c r="E32" s="2106">
        <v>8</v>
      </c>
      <c r="F32" s="2106">
        <v>11</v>
      </c>
      <c r="G32" s="2107">
        <v>5</v>
      </c>
      <c r="H32" s="2105">
        <v>1</v>
      </c>
      <c r="I32" s="2106">
        <v>1</v>
      </c>
      <c r="J32" s="2106">
        <v>5</v>
      </c>
      <c r="K32" s="2108">
        <v>40</v>
      </c>
      <c r="L32" s="2109">
        <v>15</v>
      </c>
    </row>
    <row r="33" spans="1:12" ht="15" customHeight="1" x14ac:dyDescent="0.25">
      <c r="A33" s="2126" t="s">
        <v>738</v>
      </c>
      <c r="B33" s="2127">
        <v>-5</v>
      </c>
      <c r="C33" s="2128">
        <v>-8</v>
      </c>
      <c r="D33" s="2129">
        <v>-2</v>
      </c>
      <c r="E33" s="2130">
        <v>-4</v>
      </c>
      <c r="F33" s="2130">
        <v>-3</v>
      </c>
      <c r="G33" s="2131">
        <v>0</v>
      </c>
      <c r="H33" s="2129">
        <v>0</v>
      </c>
      <c r="I33" s="2130">
        <v>0</v>
      </c>
      <c r="J33" s="2130">
        <v>-4</v>
      </c>
      <c r="K33" s="2132">
        <v>-9</v>
      </c>
      <c r="L33" s="2133">
        <v>-4</v>
      </c>
    </row>
    <row r="34" spans="1:12" ht="15" customHeight="1" x14ac:dyDescent="0.25">
      <c r="A34" s="2126" t="s">
        <v>739</v>
      </c>
      <c r="B34" s="2127">
        <v>-5</v>
      </c>
      <c r="C34" s="2128">
        <v>0</v>
      </c>
      <c r="D34" s="2129">
        <v>-1</v>
      </c>
      <c r="E34" s="2130">
        <v>-8</v>
      </c>
      <c r="F34" s="2130">
        <v>-2</v>
      </c>
      <c r="G34" s="2131">
        <v>-5</v>
      </c>
      <c r="H34" s="2129">
        <v>-10</v>
      </c>
      <c r="I34" s="2130">
        <v>-2</v>
      </c>
      <c r="J34" s="2130">
        <v>0</v>
      </c>
      <c r="K34" s="2132">
        <v>-16</v>
      </c>
      <c r="L34" s="2133">
        <v>-12</v>
      </c>
    </row>
    <row r="35" spans="1:12" ht="15" customHeight="1" x14ac:dyDescent="0.25">
      <c r="A35" s="2126" t="s">
        <v>740</v>
      </c>
      <c r="B35" s="2127">
        <v>0</v>
      </c>
      <c r="C35" s="2128">
        <v>0</v>
      </c>
      <c r="D35" s="2129">
        <v>0</v>
      </c>
      <c r="E35" s="2130">
        <v>0</v>
      </c>
      <c r="F35" s="2130">
        <v>0</v>
      </c>
      <c r="G35" s="2131">
        <v>0</v>
      </c>
      <c r="H35" s="2129">
        <v>0</v>
      </c>
      <c r="I35" s="2130">
        <v>0</v>
      </c>
      <c r="J35" s="2130">
        <v>0</v>
      </c>
      <c r="K35" s="2132">
        <v>0</v>
      </c>
      <c r="L35" s="2133">
        <v>0</v>
      </c>
    </row>
    <row r="36" spans="1:12" ht="15" customHeight="1" x14ac:dyDescent="0.25">
      <c r="A36" s="1977" t="s">
        <v>741</v>
      </c>
      <c r="B36" s="2134">
        <v>26</v>
      </c>
      <c r="C36" s="2135">
        <v>17</v>
      </c>
      <c r="D36" s="2136">
        <v>13</v>
      </c>
      <c r="E36" s="2137">
        <v>-4</v>
      </c>
      <c r="F36" s="2137">
        <v>6</v>
      </c>
      <c r="G36" s="2138">
        <v>0</v>
      </c>
      <c r="H36" s="2136">
        <v>-9</v>
      </c>
      <c r="I36" s="2137">
        <v>-1</v>
      </c>
      <c r="J36" s="2137">
        <v>1</v>
      </c>
      <c r="K36" s="2139">
        <v>15</v>
      </c>
      <c r="L36" s="2140">
        <v>-1</v>
      </c>
    </row>
    <row r="37" spans="1:12" ht="15" customHeight="1" x14ac:dyDescent="0.25">
      <c r="A37" s="2118" t="s">
        <v>726</v>
      </c>
      <c r="B37" s="2119"/>
      <c r="C37" s="2120"/>
      <c r="D37" s="2121"/>
      <c r="E37" s="2122"/>
      <c r="F37" s="2122"/>
      <c r="G37" s="2123"/>
      <c r="H37" s="2121"/>
      <c r="I37" s="2122"/>
      <c r="J37" s="2122"/>
      <c r="K37" s="2124"/>
      <c r="L37" s="2125"/>
    </row>
    <row r="38" spans="1:12" ht="15" customHeight="1" x14ac:dyDescent="0.25">
      <c r="A38" s="1965" t="s">
        <v>737</v>
      </c>
      <c r="B38" s="2103">
        <v>7</v>
      </c>
      <c r="C38" s="2104">
        <v>0</v>
      </c>
      <c r="D38" s="2105">
        <v>0</v>
      </c>
      <c r="E38" s="2106">
        <v>0</v>
      </c>
      <c r="F38" s="2106">
        <v>0</v>
      </c>
      <c r="G38" s="2107">
        <v>0</v>
      </c>
      <c r="H38" s="2105">
        <v>26</v>
      </c>
      <c r="I38" s="2106">
        <v>0</v>
      </c>
      <c r="J38" s="2106">
        <v>1</v>
      </c>
      <c r="K38" s="2108">
        <v>0</v>
      </c>
      <c r="L38" s="2109">
        <v>61</v>
      </c>
    </row>
    <row r="39" spans="1:12" ht="15" customHeight="1" x14ac:dyDescent="0.25">
      <c r="A39" s="2126" t="s">
        <v>738</v>
      </c>
      <c r="B39" s="2127">
        <v>0</v>
      </c>
      <c r="C39" s="2128">
        <v>0</v>
      </c>
      <c r="D39" s="2129">
        <v>0</v>
      </c>
      <c r="E39" s="2130">
        <v>0</v>
      </c>
      <c r="F39" s="2130">
        <v>0</v>
      </c>
      <c r="G39" s="2131">
        <v>0</v>
      </c>
      <c r="H39" s="2129">
        <v>0</v>
      </c>
      <c r="I39" s="2130">
        <v>0</v>
      </c>
      <c r="J39" s="2130">
        <v>-15</v>
      </c>
      <c r="K39" s="2132">
        <v>0</v>
      </c>
      <c r="L39" s="2133">
        <v>-15</v>
      </c>
    </row>
    <row r="40" spans="1:12" ht="15" customHeight="1" x14ac:dyDescent="0.25">
      <c r="A40" s="2126" t="s">
        <v>739</v>
      </c>
      <c r="B40" s="2127">
        <v>0</v>
      </c>
      <c r="C40" s="2128">
        <v>-46</v>
      </c>
      <c r="D40" s="2129">
        <v>-3</v>
      </c>
      <c r="E40" s="2130">
        <v>-23</v>
      </c>
      <c r="F40" s="2130">
        <v>-5</v>
      </c>
      <c r="G40" s="2131">
        <v>-3</v>
      </c>
      <c r="H40" s="2129">
        <v>-3</v>
      </c>
      <c r="I40" s="2130">
        <v>-28</v>
      </c>
      <c r="J40" s="2130">
        <v>-13</v>
      </c>
      <c r="K40" s="2132">
        <v>-34</v>
      </c>
      <c r="L40" s="2133">
        <v>-52</v>
      </c>
    </row>
    <row r="41" spans="1:12" ht="15" customHeight="1" x14ac:dyDescent="0.25">
      <c r="A41" s="2126" t="s">
        <v>740</v>
      </c>
      <c r="B41" s="2127">
        <v>0</v>
      </c>
      <c r="C41" s="2128">
        <v>0</v>
      </c>
      <c r="D41" s="2129">
        <v>0</v>
      </c>
      <c r="E41" s="2130">
        <v>0</v>
      </c>
      <c r="F41" s="2130">
        <v>-19</v>
      </c>
      <c r="G41" s="2131">
        <v>0</v>
      </c>
      <c r="H41" s="2129">
        <v>0</v>
      </c>
      <c r="I41" s="2130">
        <v>-7</v>
      </c>
      <c r="J41" s="2130">
        <v>-33</v>
      </c>
      <c r="K41" s="2132">
        <v>-19</v>
      </c>
      <c r="L41" s="2133">
        <v>-53</v>
      </c>
    </row>
    <row r="42" spans="1:12" ht="15" customHeight="1" x14ac:dyDescent="0.25">
      <c r="A42" s="2126" t="s">
        <v>741</v>
      </c>
      <c r="B42" s="2127">
        <v>7</v>
      </c>
      <c r="C42" s="2128">
        <v>-46</v>
      </c>
      <c r="D42" s="2129">
        <v>-3</v>
      </c>
      <c r="E42" s="2130">
        <v>-23</v>
      </c>
      <c r="F42" s="2130">
        <v>-24</v>
      </c>
      <c r="G42" s="2131">
        <v>-3</v>
      </c>
      <c r="H42" s="2129">
        <v>23</v>
      </c>
      <c r="I42" s="2130">
        <v>-35</v>
      </c>
      <c r="J42" s="2130">
        <v>-60</v>
      </c>
      <c r="K42" s="2132">
        <v>-53</v>
      </c>
      <c r="L42" s="2133">
        <v>-59</v>
      </c>
    </row>
    <row r="43" spans="1:12" ht="15" customHeight="1" x14ac:dyDescent="0.25">
      <c r="A43" s="2141" t="s">
        <v>509</v>
      </c>
      <c r="B43" s="2127">
        <v>1176</v>
      </c>
      <c r="C43" s="2128">
        <v>1426</v>
      </c>
      <c r="D43" s="2129">
        <v>1036</v>
      </c>
      <c r="E43" s="2130">
        <v>973</v>
      </c>
      <c r="F43" s="2130">
        <v>765</v>
      </c>
      <c r="G43" s="2131">
        <v>898</v>
      </c>
      <c r="H43" s="2129">
        <v>944</v>
      </c>
      <c r="I43" s="2130">
        <v>643</v>
      </c>
      <c r="J43" s="2130">
        <v>359</v>
      </c>
      <c r="K43" s="2132">
        <v>3672</v>
      </c>
      <c r="L43" s="2133">
        <v>2426</v>
      </c>
    </row>
    <row r="44" spans="1:12" ht="15" customHeight="1" x14ac:dyDescent="0.25">
      <c r="A44" s="2142"/>
      <c r="B44" s="2111"/>
      <c r="C44" s="2115"/>
      <c r="D44" s="2113"/>
      <c r="E44" s="2114"/>
      <c r="F44" s="2114"/>
      <c r="G44" s="2115"/>
      <c r="H44" s="2113"/>
      <c r="I44" s="2114"/>
      <c r="J44" s="2114"/>
      <c r="K44" s="2116"/>
      <c r="L44" s="2117"/>
    </row>
    <row r="45" spans="1:12" ht="15" customHeight="1" x14ac:dyDescent="0.25">
      <c r="A45" s="2118" t="s">
        <v>745</v>
      </c>
      <c r="B45" s="2119"/>
      <c r="C45" s="2123"/>
      <c r="D45" s="2121"/>
      <c r="E45" s="2122"/>
      <c r="F45" s="2122"/>
      <c r="G45" s="2123"/>
      <c r="H45" s="2121"/>
      <c r="I45" s="2122"/>
      <c r="J45" s="2122"/>
      <c r="K45" s="2124"/>
      <c r="L45" s="2125"/>
    </row>
    <row r="46" spans="1:12" ht="15" customHeight="1" x14ac:dyDescent="0.25">
      <c r="A46" s="1965" t="s">
        <v>746</v>
      </c>
      <c r="B46" s="2103">
        <v>-348</v>
      </c>
      <c r="C46" s="2143">
        <v>-322</v>
      </c>
      <c r="D46" s="2105">
        <v>-244</v>
      </c>
      <c r="E46" s="2106">
        <v>-240</v>
      </c>
      <c r="F46" s="2106">
        <v>-216</v>
      </c>
      <c r="G46" s="2107">
        <v>-199</v>
      </c>
      <c r="H46" s="2105">
        <v>-177</v>
      </c>
      <c r="I46" s="2106">
        <v>-183</v>
      </c>
      <c r="J46" s="2106">
        <v>-160</v>
      </c>
      <c r="K46" s="2108">
        <v>-899</v>
      </c>
      <c r="L46" s="2109">
        <v>-680</v>
      </c>
    </row>
    <row r="47" spans="1:12" ht="15" customHeight="1" x14ac:dyDescent="0.25">
      <c r="A47" s="2126" t="s">
        <v>747</v>
      </c>
      <c r="B47" s="2127">
        <v>-53</v>
      </c>
      <c r="C47" s="2144">
        <v>-54</v>
      </c>
      <c r="D47" s="2129">
        <v>-46</v>
      </c>
      <c r="E47" s="2130">
        <v>-34</v>
      </c>
      <c r="F47" s="2130">
        <v>-20</v>
      </c>
      <c r="G47" s="2131">
        <v>-21</v>
      </c>
      <c r="H47" s="2129">
        <v>-16</v>
      </c>
      <c r="I47" s="2130">
        <v>-27</v>
      </c>
      <c r="J47" s="2130">
        <v>-21</v>
      </c>
      <c r="K47" s="2132">
        <v>-121</v>
      </c>
      <c r="L47" s="2133">
        <v>-78</v>
      </c>
    </row>
    <row r="48" spans="1:12" ht="15" customHeight="1" x14ac:dyDescent="0.25">
      <c r="A48" s="2126" t="s">
        <v>748</v>
      </c>
      <c r="B48" s="2127">
        <v>-562</v>
      </c>
      <c r="C48" s="2144">
        <v>-505</v>
      </c>
      <c r="D48" s="2129">
        <v>-469</v>
      </c>
      <c r="E48" s="2130">
        <v>-479</v>
      </c>
      <c r="F48" s="2130">
        <v>-409</v>
      </c>
      <c r="G48" s="2131">
        <v>-371</v>
      </c>
      <c r="H48" s="2129">
        <v>-335</v>
      </c>
      <c r="I48" s="2130">
        <v>-287</v>
      </c>
      <c r="J48" s="2130">
        <v>-317</v>
      </c>
      <c r="K48" s="2132">
        <v>-1728</v>
      </c>
      <c r="L48" s="2133">
        <v>-1298</v>
      </c>
    </row>
    <row r="49" spans="1:12" ht="15" customHeight="1" x14ac:dyDescent="0.25">
      <c r="A49" s="2126" t="s">
        <v>749</v>
      </c>
      <c r="B49" s="2127">
        <v>-55</v>
      </c>
      <c r="C49" s="2144">
        <v>-58</v>
      </c>
      <c r="D49" s="2129">
        <v>-51</v>
      </c>
      <c r="E49" s="2130">
        <v>-47</v>
      </c>
      <c r="F49" s="2130">
        <v>-50</v>
      </c>
      <c r="G49" s="2131">
        <v>-77</v>
      </c>
      <c r="H49" s="2129">
        <v>-44</v>
      </c>
      <c r="I49" s="2130">
        <v>-75</v>
      </c>
      <c r="J49" s="2130">
        <v>-48</v>
      </c>
      <c r="K49" s="2132">
        <v>-225</v>
      </c>
      <c r="L49" s="2133">
        <v>-218</v>
      </c>
    </row>
    <row r="50" spans="1:12" ht="15" customHeight="1" x14ac:dyDescent="0.25">
      <c r="A50" s="2126" t="s">
        <v>750</v>
      </c>
      <c r="B50" s="2127">
        <v>0</v>
      </c>
      <c r="C50" s="2144">
        <v>0</v>
      </c>
      <c r="D50" s="2129">
        <v>0</v>
      </c>
      <c r="E50" s="2130">
        <v>0</v>
      </c>
      <c r="F50" s="2130">
        <v>-1</v>
      </c>
      <c r="G50" s="2131">
        <v>0</v>
      </c>
      <c r="H50" s="2129">
        <v>-1</v>
      </c>
      <c r="I50" s="2130">
        <v>-3</v>
      </c>
      <c r="J50" s="2130">
        <v>0</v>
      </c>
      <c r="K50" s="2132">
        <v>-1</v>
      </c>
      <c r="L50" s="2133">
        <v>-7</v>
      </c>
    </row>
    <row r="51" spans="1:12" ht="15" customHeight="1" x14ac:dyDescent="0.25">
      <c r="A51" s="2126" t="s">
        <v>751</v>
      </c>
      <c r="B51" s="2127">
        <v>0</v>
      </c>
      <c r="C51" s="2144">
        <v>0</v>
      </c>
      <c r="D51" s="2129">
        <v>0</v>
      </c>
      <c r="E51" s="2130">
        <v>0</v>
      </c>
      <c r="F51" s="2130">
        <v>0</v>
      </c>
      <c r="G51" s="2131">
        <v>-8</v>
      </c>
      <c r="H51" s="2129">
        <v>-5</v>
      </c>
      <c r="I51" s="2130">
        <v>-2</v>
      </c>
      <c r="J51" s="2130">
        <v>-4</v>
      </c>
      <c r="K51" s="2132">
        <v>-8</v>
      </c>
      <c r="L51" s="2133">
        <v>-17</v>
      </c>
    </row>
    <row r="52" spans="1:12" ht="15" customHeight="1" x14ac:dyDescent="0.25">
      <c r="A52" s="2141" t="s">
        <v>509</v>
      </c>
      <c r="B52" s="2127">
        <v>-1018</v>
      </c>
      <c r="C52" s="2144">
        <v>-939</v>
      </c>
      <c r="D52" s="2129">
        <v>-810</v>
      </c>
      <c r="E52" s="2130">
        <v>-800</v>
      </c>
      <c r="F52" s="2130">
        <v>-696</v>
      </c>
      <c r="G52" s="2131">
        <v>-676</v>
      </c>
      <c r="H52" s="2129">
        <v>-578</v>
      </c>
      <c r="I52" s="2130">
        <v>-577</v>
      </c>
      <c r="J52" s="2130">
        <v>-550</v>
      </c>
      <c r="K52" s="2132">
        <v>-2982</v>
      </c>
      <c r="L52" s="2133">
        <v>-2298</v>
      </c>
    </row>
    <row r="53" spans="1:12" ht="15" customHeight="1" x14ac:dyDescent="0.25">
      <c r="A53" s="2142"/>
      <c r="B53" s="2111"/>
      <c r="C53" s="2145"/>
      <c r="D53" s="2113"/>
      <c r="E53" s="2114"/>
      <c r="F53" s="2114"/>
      <c r="G53" s="2115"/>
      <c r="H53" s="2113"/>
      <c r="I53" s="2114"/>
      <c r="J53" s="2114"/>
      <c r="K53" s="2116"/>
      <c r="L53" s="2117"/>
    </row>
    <row r="54" spans="1:12" ht="15" customHeight="1" x14ac:dyDescent="0.25">
      <c r="A54" s="2118" t="s">
        <v>752</v>
      </c>
      <c r="B54" s="2119"/>
      <c r="C54" s="2146"/>
      <c r="D54" s="2121"/>
      <c r="E54" s="2122"/>
      <c r="F54" s="2122"/>
      <c r="G54" s="2123"/>
      <c r="H54" s="2121"/>
      <c r="I54" s="2122"/>
      <c r="J54" s="2122"/>
      <c r="K54" s="2124"/>
      <c r="L54" s="2125"/>
    </row>
    <row r="55" spans="1:12" ht="15" customHeight="1" x14ac:dyDescent="0.25">
      <c r="A55" s="1965" t="s">
        <v>746</v>
      </c>
      <c r="B55" s="2103">
        <v>0</v>
      </c>
      <c r="C55" s="2143">
        <v>0</v>
      </c>
      <c r="D55" s="2105">
        <v>0</v>
      </c>
      <c r="E55" s="2106">
        <v>0</v>
      </c>
      <c r="F55" s="2106">
        <v>0</v>
      </c>
      <c r="G55" s="2107">
        <v>0</v>
      </c>
      <c r="H55" s="2105">
        <v>1</v>
      </c>
      <c r="I55" s="2106">
        <v>0</v>
      </c>
      <c r="J55" s="2106">
        <v>0</v>
      </c>
      <c r="K55" s="2108">
        <v>0</v>
      </c>
      <c r="L55" s="2109">
        <v>1</v>
      </c>
    </row>
    <row r="56" spans="1:12" ht="15" customHeight="1" x14ac:dyDescent="0.25">
      <c r="A56" s="2126" t="s">
        <v>747</v>
      </c>
      <c r="B56" s="2127">
        <v>0</v>
      </c>
      <c r="C56" s="2144">
        <v>0</v>
      </c>
      <c r="D56" s="2129">
        <v>1</v>
      </c>
      <c r="E56" s="2130">
        <v>0</v>
      </c>
      <c r="F56" s="2130">
        <v>-1</v>
      </c>
      <c r="G56" s="2131">
        <v>-2</v>
      </c>
      <c r="H56" s="2129">
        <v>1</v>
      </c>
      <c r="I56" s="2130">
        <v>1</v>
      </c>
      <c r="J56" s="2130">
        <v>4</v>
      </c>
      <c r="K56" s="2132">
        <v>-2</v>
      </c>
      <c r="L56" s="2133">
        <v>5</v>
      </c>
    </row>
    <row r="57" spans="1:12" ht="15" customHeight="1" x14ac:dyDescent="0.25">
      <c r="A57" s="2126" t="s">
        <v>748</v>
      </c>
      <c r="B57" s="2127">
        <v>47</v>
      </c>
      <c r="C57" s="2144">
        <v>-44</v>
      </c>
      <c r="D57" s="2129">
        <v>-9</v>
      </c>
      <c r="E57" s="2130">
        <v>8</v>
      </c>
      <c r="F57" s="2130">
        <v>62</v>
      </c>
      <c r="G57" s="2131">
        <v>72</v>
      </c>
      <c r="H57" s="2129">
        <v>72</v>
      </c>
      <c r="I57" s="2130">
        <v>-36</v>
      </c>
      <c r="J57" s="2130">
        <v>8</v>
      </c>
      <c r="K57" s="2132">
        <v>133</v>
      </c>
      <c r="L57" s="2133">
        <v>89</v>
      </c>
    </row>
    <row r="58" spans="1:12" ht="15" customHeight="1" x14ac:dyDescent="0.25">
      <c r="A58" s="2126" t="s">
        <v>749</v>
      </c>
      <c r="B58" s="2127">
        <v>73</v>
      </c>
      <c r="C58" s="2144">
        <v>-46</v>
      </c>
      <c r="D58" s="2129">
        <v>16</v>
      </c>
      <c r="E58" s="2130">
        <v>3</v>
      </c>
      <c r="F58" s="2130">
        <v>68</v>
      </c>
      <c r="G58" s="2131">
        <v>30</v>
      </c>
      <c r="H58" s="2129">
        <v>85</v>
      </c>
      <c r="I58" s="2130">
        <v>-41</v>
      </c>
      <c r="J58" s="2130">
        <v>8</v>
      </c>
      <c r="K58" s="2132">
        <v>117</v>
      </c>
      <c r="L58" s="2133">
        <v>94</v>
      </c>
    </row>
    <row r="59" spans="1:12" ht="15" customHeight="1" x14ac:dyDescent="0.25">
      <c r="A59" s="2126" t="s">
        <v>750</v>
      </c>
      <c r="B59" s="2127">
        <v>1</v>
      </c>
      <c r="C59" s="2144">
        <v>-1</v>
      </c>
      <c r="D59" s="2129">
        <v>0</v>
      </c>
      <c r="E59" s="2130">
        <v>0</v>
      </c>
      <c r="F59" s="2130">
        <v>0</v>
      </c>
      <c r="G59" s="2131">
        <v>0</v>
      </c>
      <c r="H59" s="2129">
        <v>1</v>
      </c>
      <c r="I59" s="2130">
        <v>-1</v>
      </c>
      <c r="J59" s="2130">
        <v>-1</v>
      </c>
      <c r="K59" s="2132">
        <v>0</v>
      </c>
      <c r="L59" s="2133">
        <v>0</v>
      </c>
    </row>
    <row r="60" spans="1:12" ht="15" customHeight="1" x14ac:dyDescent="0.25">
      <c r="A60" s="2126" t="s">
        <v>751</v>
      </c>
      <c r="B60" s="2127">
        <v>1</v>
      </c>
      <c r="C60" s="2144">
        <v>-3</v>
      </c>
      <c r="D60" s="2129">
        <v>5</v>
      </c>
      <c r="E60" s="2130">
        <v>-2</v>
      </c>
      <c r="F60" s="2130">
        <v>3</v>
      </c>
      <c r="G60" s="2131">
        <v>-4</v>
      </c>
      <c r="H60" s="2129">
        <v>8</v>
      </c>
      <c r="I60" s="2130">
        <v>-1</v>
      </c>
      <c r="J60" s="2130">
        <v>1</v>
      </c>
      <c r="K60" s="2132">
        <v>2</v>
      </c>
      <c r="L60" s="2133">
        <v>13</v>
      </c>
    </row>
    <row r="61" spans="1:12" ht="15" customHeight="1" x14ac:dyDescent="0.25">
      <c r="A61" s="2141" t="s">
        <v>509</v>
      </c>
      <c r="B61" s="2127">
        <v>122</v>
      </c>
      <c r="C61" s="2144">
        <v>-94</v>
      </c>
      <c r="D61" s="2129">
        <v>13</v>
      </c>
      <c r="E61" s="2130">
        <v>9</v>
      </c>
      <c r="F61" s="2130">
        <v>132</v>
      </c>
      <c r="G61" s="2131">
        <v>96</v>
      </c>
      <c r="H61" s="2129">
        <v>168</v>
      </c>
      <c r="I61" s="2130">
        <v>-78</v>
      </c>
      <c r="J61" s="2130">
        <v>20</v>
      </c>
      <c r="K61" s="2132">
        <v>250</v>
      </c>
      <c r="L61" s="2133">
        <v>202</v>
      </c>
    </row>
    <row r="62" spans="1:12" ht="15" customHeight="1" x14ac:dyDescent="0.25">
      <c r="A62" s="2147" t="s">
        <v>753</v>
      </c>
      <c r="B62" s="2148">
        <v>6399</v>
      </c>
      <c r="C62" s="2149">
        <v>6119</v>
      </c>
      <c r="D62" s="2150">
        <v>5726</v>
      </c>
      <c r="E62" s="2151">
        <v>5487</v>
      </c>
      <c r="F62" s="2151">
        <v>5305</v>
      </c>
      <c r="G62" s="2152">
        <v>5104</v>
      </c>
      <c r="H62" s="2150">
        <v>4786</v>
      </c>
      <c r="I62" s="2151">
        <v>4252</v>
      </c>
      <c r="J62" s="2151">
        <v>4264</v>
      </c>
      <c r="K62" s="2153">
        <v>5726</v>
      </c>
      <c r="L62" s="2154">
        <v>4786</v>
      </c>
    </row>
    <row r="63" spans="1:12" ht="13.4" customHeight="1" x14ac:dyDescent="0.25">
      <c r="A63" s="2155"/>
      <c r="B63" s="2156"/>
      <c r="C63" s="2156"/>
      <c r="D63" s="2156"/>
      <c r="E63" s="2156"/>
      <c r="F63" s="2156"/>
      <c r="G63" s="2156"/>
      <c r="H63" s="2156"/>
      <c r="I63" s="2156"/>
      <c r="J63" s="2156"/>
      <c r="K63" s="2156"/>
      <c r="L63" s="2156"/>
    </row>
    <row r="64" spans="1:12" ht="10.4" customHeight="1" x14ac:dyDescent="0.25">
      <c r="A64" s="3329" t="s">
        <v>729</v>
      </c>
      <c r="B64" s="3330" t="s">
        <v>15</v>
      </c>
      <c r="C64" s="3330" t="s">
        <v>15</v>
      </c>
      <c r="D64" s="3330" t="s">
        <v>15</v>
      </c>
      <c r="E64" s="3330" t="s">
        <v>15</v>
      </c>
      <c r="F64" s="3330" t="s">
        <v>15</v>
      </c>
      <c r="G64" s="3330" t="s">
        <v>15</v>
      </c>
      <c r="H64" s="3330" t="s">
        <v>15</v>
      </c>
      <c r="I64" s="3330" t="s">
        <v>15</v>
      </c>
      <c r="J64" s="3330" t="s">
        <v>15</v>
      </c>
      <c r="K64" s="3330" t="s">
        <v>15</v>
      </c>
      <c r="L64" s="3330" t="s">
        <v>15</v>
      </c>
    </row>
    <row r="65" spans="1:12" ht="10.4" customHeight="1" x14ac:dyDescent="0.25">
      <c r="A65" s="3329" t="s">
        <v>754</v>
      </c>
      <c r="B65" s="3330" t="s">
        <v>15</v>
      </c>
      <c r="C65" s="3330" t="s">
        <v>15</v>
      </c>
      <c r="D65" s="3330" t="s">
        <v>15</v>
      </c>
      <c r="E65" s="3330" t="s">
        <v>15</v>
      </c>
      <c r="F65" s="3330" t="s">
        <v>15</v>
      </c>
      <c r="G65" s="3330" t="s">
        <v>15</v>
      </c>
      <c r="H65" s="3330" t="s">
        <v>15</v>
      </c>
      <c r="I65" s="3330" t="s">
        <v>15</v>
      </c>
      <c r="J65" s="3330" t="s">
        <v>15</v>
      </c>
      <c r="K65" s="3330" t="s">
        <v>15</v>
      </c>
      <c r="L65" s="3330" t="s">
        <v>15</v>
      </c>
    </row>
    <row r="66" spans="1:12" ht="10.4" customHeight="1" x14ac:dyDescent="0.25">
      <c r="A66" s="3329"/>
      <c r="B66" s="3330" t="s">
        <v>15</v>
      </c>
      <c r="C66" s="3330" t="s">
        <v>15</v>
      </c>
      <c r="D66" s="3330" t="s">
        <v>15</v>
      </c>
      <c r="E66" s="3330" t="s">
        <v>15</v>
      </c>
      <c r="F66" s="3330" t="s">
        <v>15</v>
      </c>
      <c r="G66" s="3330" t="s">
        <v>15</v>
      </c>
      <c r="H66" s="3330" t="s">
        <v>15</v>
      </c>
      <c r="I66" s="3330" t="s">
        <v>15</v>
      </c>
      <c r="J66" s="3330" t="s">
        <v>15</v>
      </c>
      <c r="K66" s="3330" t="s">
        <v>15</v>
      </c>
      <c r="L66" s="3330" t="s">
        <v>15</v>
      </c>
    </row>
    <row r="67" spans="1:12" ht="9" customHeight="1" x14ac:dyDescent="0.25">
      <c r="A67" s="3331"/>
      <c r="B67" s="3332" t="s">
        <v>15</v>
      </c>
      <c r="C67" s="3332" t="s">
        <v>15</v>
      </c>
      <c r="D67" s="3332" t="s">
        <v>15</v>
      </c>
      <c r="E67" s="3332" t="s">
        <v>15</v>
      </c>
      <c r="F67" s="3332" t="s">
        <v>15</v>
      </c>
      <c r="G67" s="3332" t="s">
        <v>15</v>
      </c>
      <c r="H67" s="3332" t="s">
        <v>15</v>
      </c>
      <c r="I67" s="3332" t="s">
        <v>15</v>
      </c>
      <c r="J67" s="3332" t="s">
        <v>15</v>
      </c>
      <c r="K67" s="3332" t="s">
        <v>15</v>
      </c>
      <c r="L67" s="3332" t="s">
        <v>15</v>
      </c>
    </row>
  </sheetData>
  <mergeCells count="9">
    <mergeCell ref="A65:L65"/>
    <mergeCell ref="A66:L66"/>
    <mergeCell ref="A67:L67"/>
    <mergeCell ref="A2:L2"/>
    <mergeCell ref="B3:C3"/>
    <mergeCell ref="D3:G3"/>
    <mergeCell ref="H3:J3"/>
    <mergeCell ref="K3:L3"/>
    <mergeCell ref="A64:L64"/>
  </mergeCells>
  <hyperlinks>
    <hyperlink ref="A1" location="ToC!A2" display="Back to Table of Contents" xr:uid="{0C111348-BB55-4C78-9179-71E635FBEF3E}"/>
  </hyperlinks>
  <pageMargins left="0.5" right="0.5" top="0.5" bottom="0.5" header="0.25" footer="0.25"/>
  <pageSetup scale="53" orientation="landscape" r:id="rId1"/>
  <headerFooter>
    <oddFooter>&amp;L&amp;G&amp;C&amp;"Scotia,Regular"&amp;9Supplementary Financial Information (SFI)&amp;R20&amp;"Scotia,Regular"&amp;7</oddFooter>
  </headerFooter>
  <legacyDrawingHF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916542-0DF8-4E1D-A146-050E707CF037}">
  <sheetPr>
    <pageSetUpPr fitToPage="1"/>
  </sheetPr>
  <dimension ref="A1:L73"/>
  <sheetViews>
    <sheetView showGridLines="0" zoomScaleNormal="100" workbookViewId="0"/>
  </sheetViews>
  <sheetFormatPr defaultRowHeight="12.5" x14ac:dyDescent="0.25"/>
  <cols>
    <col min="1" max="1" width="73.7265625" style="22" customWidth="1"/>
    <col min="2" max="12" width="13.26953125" style="22" customWidth="1"/>
    <col min="13" max="16384" width="8.7265625" style="22"/>
  </cols>
  <sheetData>
    <row r="1" spans="1:12" ht="20" customHeight="1" x14ac:dyDescent="0.25">
      <c r="A1" s="21" t="s">
        <v>13</v>
      </c>
    </row>
    <row r="2" spans="1:12" ht="24" customHeight="1" x14ac:dyDescent="0.25">
      <c r="A2" s="3338" t="s">
        <v>755</v>
      </c>
      <c r="B2" s="3338" t="s">
        <v>15</v>
      </c>
      <c r="C2" s="3338" t="s">
        <v>15</v>
      </c>
      <c r="D2" s="3338" t="s">
        <v>15</v>
      </c>
      <c r="E2" s="3338" t="s">
        <v>15</v>
      </c>
      <c r="F2" s="3338" t="s">
        <v>15</v>
      </c>
      <c r="G2" s="3338" t="s">
        <v>15</v>
      </c>
      <c r="H2" s="3338" t="s">
        <v>15</v>
      </c>
      <c r="I2" s="3338" t="s">
        <v>15</v>
      </c>
      <c r="J2" s="3338" t="s">
        <v>15</v>
      </c>
      <c r="K2" s="3338" t="s">
        <v>15</v>
      </c>
      <c r="L2" s="3338" t="s">
        <v>15</v>
      </c>
    </row>
    <row r="3" spans="1:12" ht="13.4" customHeight="1" x14ac:dyDescent="0.25">
      <c r="A3" s="2157"/>
      <c r="B3" s="3339" t="s">
        <v>174</v>
      </c>
      <c r="C3" s="3340" t="s">
        <v>15</v>
      </c>
      <c r="D3" s="3341" t="s">
        <v>345</v>
      </c>
      <c r="E3" s="3342" t="s">
        <v>15</v>
      </c>
      <c r="F3" s="3342" t="s">
        <v>15</v>
      </c>
      <c r="G3" s="3343" t="s">
        <v>15</v>
      </c>
      <c r="H3" s="3341" t="s">
        <v>346</v>
      </c>
      <c r="I3" s="3342" t="s">
        <v>15</v>
      </c>
      <c r="J3" s="3344" t="s">
        <v>15</v>
      </c>
      <c r="K3" s="3342" t="s">
        <v>176</v>
      </c>
      <c r="L3" s="3342" t="s">
        <v>15</v>
      </c>
    </row>
    <row r="4" spans="1:12" ht="13.4" customHeight="1" x14ac:dyDescent="0.25">
      <c r="A4" s="2158" t="s">
        <v>271</v>
      </c>
      <c r="B4" s="2159" t="s">
        <v>178</v>
      </c>
      <c r="C4" s="2160" t="s">
        <v>756</v>
      </c>
      <c r="D4" s="2161" t="s">
        <v>180</v>
      </c>
      <c r="E4" s="2162" t="s">
        <v>181</v>
      </c>
      <c r="F4" s="2163" t="s">
        <v>182</v>
      </c>
      <c r="G4" s="2164" t="s">
        <v>179</v>
      </c>
      <c r="H4" s="2161" t="s">
        <v>180</v>
      </c>
      <c r="I4" s="2162" t="s">
        <v>181</v>
      </c>
      <c r="J4" s="2165" t="s">
        <v>182</v>
      </c>
      <c r="K4" s="2163" t="s">
        <v>345</v>
      </c>
      <c r="L4" s="2163" t="s">
        <v>346</v>
      </c>
    </row>
    <row r="5" spans="1:12" ht="13.4" customHeight="1" x14ac:dyDescent="0.25">
      <c r="A5" s="2166" t="s">
        <v>757</v>
      </c>
      <c r="B5" s="2167"/>
      <c r="C5" s="1891"/>
      <c r="D5" s="1889"/>
      <c r="E5" s="1890"/>
      <c r="F5" s="1890"/>
      <c r="G5" s="1891"/>
      <c r="H5" s="1889"/>
      <c r="I5" s="1890"/>
      <c r="J5" s="1891"/>
      <c r="K5" s="1890"/>
      <c r="L5" s="1884"/>
    </row>
    <row r="6" spans="1:12" ht="13.4" customHeight="1" x14ac:dyDescent="0.25">
      <c r="A6" s="2168" t="s">
        <v>758</v>
      </c>
      <c r="B6" s="2169">
        <v>1904</v>
      </c>
      <c r="C6" s="2170">
        <v>1881</v>
      </c>
      <c r="D6" s="2171">
        <v>1820</v>
      </c>
      <c r="E6" s="2172">
        <v>1751</v>
      </c>
      <c r="F6" s="2173">
        <v>1654</v>
      </c>
      <c r="G6" s="2174">
        <v>1635</v>
      </c>
      <c r="H6" s="2171">
        <v>1557</v>
      </c>
      <c r="I6" s="2172">
        <v>1604</v>
      </c>
      <c r="J6" s="2175">
        <v>1623</v>
      </c>
      <c r="K6" s="2176">
        <v>1635</v>
      </c>
      <c r="L6" s="2176">
        <v>1655</v>
      </c>
    </row>
    <row r="7" spans="1:12" ht="13.4" customHeight="1" x14ac:dyDescent="0.25">
      <c r="A7" s="2177" t="s">
        <v>759</v>
      </c>
      <c r="B7" s="2169">
        <v>979</v>
      </c>
      <c r="C7" s="2170">
        <v>942</v>
      </c>
      <c r="D7" s="2171">
        <v>802</v>
      </c>
      <c r="E7" s="2172">
        <v>738</v>
      </c>
      <c r="F7" s="2172">
        <v>621</v>
      </c>
      <c r="G7" s="2174">
        <v>562</v>
      </c>
      <c r="H7" s="2171">
        <v>494</v>
      </c>
      <c r="I7" s="2172">
        <v>389</v>
      </c>
      <c r="J7" s="2175">
        <v>406</v>
      </c>
      <c r="K7" s="2176">
        <v>2723</v>
      </c>
      <c r="L7" s="2176">
        <v>1694</v>
      </c>
    </row>
    <row r="8" spans="1:12" ht="13.4" customHeight="1" x14ac:dyDescent="0.25">
      <c r="A8" s="2168" t="s">
        <v>760</v>
      </c>
      <c r="B8" s="2169">
        <v>-1018</v>
      </c>
      <c r="C8" s="2178">
        <v>-939</v>
      </c>
      <c r="D8" s="2171">
        <v>-810</v>
      </c>
      <c r="E8" s="2172">
        <v>-800</v>
      </c>
      <c r="F8" s="2172">
        <v>-696</v>
      </c>
      <c r="G8" s="2174">
        <v>-676</v>
      </c>
      <c r="H8" s="2171">
        <v>-578</v>
      </c>
      <c r="I8" s="2172">
        <v>-577</v>
      </c>
      <c r="J8" s="2175">
        <v>-550</v>
      </c>
      <c r="K8" s="2176">
        <v>-2982</v>
      </c>
      <c r="L8" s="2176">
        <v>-2298</v>
      </c>
    </row>
    <row r="9" spans="1:12" ht="13.4" customHeight="1" x14ac:dyDescent="0.25">
      <c r="A9" s="2168" t="s">
        <v>761</v>
      </c>
      <c r="B9" s="2169">
        <v>129</v>
      </c>
      <c r="C9" s="2178">
        <v>135</v>
      </c>
      <c r="D9" s="2171">
        <v>129</v>
      </c>
      <c r="E9" s="2172">
        <v>144</v>
      </c>
      <c r="F9" s="2172">
        <v>144</v>
      </c>
      <c r="G9" s="2174">
        <v>113</v>
      </c>
      <c r="H9" s="2171">
        <v>116</v>
      </c>
      <c r="I9" s="2172">
        <v>192</v>
      </c>
      <c r="J9" s="2175">
        <v>128</v>
      </c>
      <c r="K9" s="2176">
        <v>530</v>
      </c>
      <c r="L9" s="2176">
        <v>572</v>
      </c>
    </row>
    <row r="10" spans="1:12" ht="13.4" customHeight="1" x14ac:dyDescent="0.25">
      <c r="A10" s="2168" t="s">
        <v>762</v>
      </c>
      <c r="B10" s="2169">
        <v>6</v>
      </c>
      <c r="C10" s="2170">
        <v>-115</v>
      </c>
      <c r="D10" s="2171">
        <v>-60</v>
      </c>
      <c r="E10" s="2172">
        <v>-13</v>
      </c>
      <c r="F10" s="2172">
        <v>28</v>
      </c>
      <c r="G10" s="2174">
        <v>20</v>
      </c>
      <c r="H10" s="2171">
        <v>46</v>
      </c>
      <c r="I10" s="2172">
        <v>-51</v>
      </c>
      <c r="J10" s="2175">
        <v>-3</v>
      </c>
      <c r="K10" s="2176">
        <v>-25</v>
      </c>
      <c r="L10" s="2176">
        <v>12</v>
      </c>
    </row>
    <row r="11" spans="1:12" ht="13.4" customHeight="1" x14ac:dyDescent="0.25">
      <c r="A11" s="2168" t="s">
        <v>763</v>
      </c>
      <c r="B11" s="2169">
        <v>2000</v>
      </c>
      <c r="C11" s="2170">
        <v>1904</v>
      </c>
      <c r="D11" s="2171">
        <v>1881</v>
      </c>
      <c r="E11" s="2172">
        <v>1820</v>
      </c>
      <c r="F11" s="2172">
        <v>1751</v>
      </c>
      <c r="G11" s="2174">
        <v>1654</v>
      </c>
      <c r="H11" s="2171">
        <v>1635</v>
      </c>
      <c r="I11" s="2172">
        <v>1557</v>
      </c>
      <c r="J11" s="2175">
        <v>1604</v>
      </c>
      <c r="K11" s="2176">
        <v>1881</v>
      </c>
      <c r="L11" s="2176">
        <v>1635</v>
      </c>
    </row>
    <row r="12" spans="1:12" ht="13.4" customHeight="1" x14ac:dyDescent="0.25">
      <c r="A12" s="2179" t="s">
        <v>764</v>
      </c>
      <c r="B12" s="2169"/>
      <c r="C12" s="2170"/>
      <c r="D12" s="2171"/>
      <c r="E12" s="2172"/>
      <c r="F12" s="2172"/>
      <c r="G12" s="2174"/>
      <c r="H12" s="2171"/>
      <c r="I12" s="2172"/>
      <c r="J12" s="2175"/>
      <c r="K12" s="2176"/>
      <c r="L12" s="2176"/>
    </row>
    <row r="13" spans="1:12" ht="13.4" customHeight="1" x14ac:dyDescent="0.25">
      <c r="A13" s="2168" t="s">
        <v>758</v>
      </c>
      <c r="B13" s="2169">
        <v>4424</v>
      </c>
      <c r="C13" s="2170">
        <v>4491</v>
      </c>
      <c r="D13" s="2171">
        <v>4073</v>
      </c>
      <c r="E13" s="2172">
        <v>3985</v>
      </c>
      <c r="F13" s="2172">
        <v>3859</v>
      </c>
      <c r="G13" s="2174">
        <v>3713</v>
      </c>
      <c r="H13" s="2171">
        <v>3590</v>
      </c>
      <c r="I13" s="2172">
        <v>3690</v>
      </c>
      <c r="J13" s="2175">
        <v>3869</v>
      </c>
      <c r="K13" s="2176">
        <v>3713</v>
      </c>
      <c r="L13" s="2176">
        <v>3971</v>
      </c>
    </row>
    <row r="14" spans="1:12" ht="13.4" customHeight="1" x14ac:dyDescent="0.25">
      <c r="A14" s="2168" t="s">
        <v>765</v>
      </c>
      <c r="B14" s="2169">
        <v>34</v>
      </c>
      <c r="C14" s="2170">
        <v>21</v>
      </c>
      <c r="D14" s="2171">
        <v>457</v>
      </c>
      <c r="E14" s="2172">
        <v>87</v>
      </c>
      <c r="F14" s="2172">
        <v>88</v>
      </c>
      <c r="G14" s="2174">
        <v>76</v>
      </c>
      <c r="H14" s="2171">
        <v>35</v>
      </c>
      <c r="I14" s="2172">
        <v>23</v>
      </c>
      <c r="J14" s="2175">
        <v>-187</v>
      </c>
      <c r="K14" s="2176">
        <v>708</v>
      </c>
      <c r="L14" s="2176">
        <v>-312</v>
      </c>
    </row>
    <row r="15" spans="1:12" ht="13.4" customHeight="1" x14ac:dyDescent="0.25">
      <c r="A15" s="2168" t="s">
        <v>762</v>
      </c>
      <c r="B15" s="2169">
        <v>49</v>
      </c>
      <c r="C15" s="2170">
        <v>-88</v>
      </c>
      <c r="D15" s="2171">
        <v>-39</v>
      </c>
      <c r="E15" s="2172">
        <v>1</v>
      </c>
      <c r="F15" s="2172">
        <v>38</v>
      </c>
      <c r="G15" s="2174">
        <v>70</v>
      </c>
      <c r="H15" s="2171">
        <v>88</v>
      </c>
      <c r="I15" s="2172">
        <v>-123</v>
      </c>
      <c r="J15" s="2175">
        <v>8</v>
      </c>
      <c r="K15" s="2176">
        <v>70</v>
      </c>
      <c r="L15" s="2176">
        <v>54</v>
      </c>
    </row>
    <row r="16" spans="1:12" ht="13.4" customHeight="1" x14ac:dyDescent="0.25">
      <c r="A16" s="2168" t="s">
        <v>763</v>
      </c>
      <c r="B16" s="2169">
        <v>4507</v>
      </c>
      <c r="C16" s="2170">
        <v>4424</v>
      </c>
      <c r="D16" s="2171">
        <v>4491</v>
      </c>
      <c r="E16" s="2172">
        <v>4073</v>
      </c>
      <c r="F16" s="2172">
        <v>3985</v>
      </c>
      <c r="G16" s="2174">
        <v>3859</v>
      </c>
      <c r="H16" s="2171">
        <v>3713</v>
      </c>
      <c r="I16" s="2172">
        <v>3590</v>
      </c>
      <c r="J16" s="2175">
        <v>3690</v>
      </c>
      <c r="K16" s="2176">
        <v>4491</v>
      </c>
      <c r="L16" s="2176">
        <v>3713</v>
      </c>
    </row>
    <row r="17" spans="1:12" ht="13.4" customHeight="1" x14ac:dyDescent="0.25">
      <c r="A17" s="2168"/>
      <c r="B17" s="2169"/>
      <c r="C17" s="2170"/>
      <c r="D17" s="2171"/>
      <c r="E17" s="2172"/>
      <c r="F17" s="2172"/>
      <c r="G17" s="2174"/>
      <c r="H17" s="2171"/>
      <c r="I17" s="2172"/>
      <c r="J17" s="2175"/>
      <c r="K17" s="2176"/>
      <c r="L17" s="2176"/>
    </row>
    <row r="18" spans="1:12" ht="13.4" customHeight="1" x14ac:dyDescent="0.25">
      <c r="A18" s="2180" t="s">
        <v>766</v>
      </c>
      <c r="B18" s="2169">
        <v>6507</v>
      </c>
      <c r="C18" s="2170">
        <v>6328</v>
      </c>
      <c r="D18" s="2171">
        <v>6372</v>
      </c>
      <c r="E18" s="2172">
        <v>5893</v>
      </c>
      <c r="F18" s="2172">
        <v>5736</v>
      </c>
      <c r="G18" s="2174">
        <v>5513</v>
      </c>
      <c r="H18" s="2171">
        <v>5348</v>
      </c>
      <c r="I18" s="2172">
        <v>5147</v>
      </c>
      <c r="J18" s="2175">
        <v>5294</v>
      </c>
      <c r="K18" s="2176">
        <v>6372</v>
      </c>
      <c r="L18" s="2176">
        <v>5348</v>
      </c>
    </row>
    <row r="19" spans="1:12" ht="13.4" customHeight="1" x14ac:dyDescent="0.25">
      <c r="A19" s="2180" t="s">
        <v>767</v>
      </c>
      <c r="B19" s="2169">
        <v>158</v>
      </c>
      <c r="C19" s="2170">
        <v>156</v>
      </c>
      <c r="D19" s="2171">
        <v>149</v>
      </c>
      <c r="E19" s="2172">
        <v>133</v>
      </c>
      <c r="F19" s="2172">
        <v>129</v>
      </c>
      <c r="G19" s="2174">
        <v>100</v>
      </c>
      <c r="H19" s="2171">
        <v>108</v>
      </c>
      <c r="I19" s="2172">
        <v>109</v>
      </c>
      <c r="J19" s="2175">
        <v>49</v>
      </c>
      <c r="K19" s="2176">
        <v>149</v>
      </c>
      <c r="L19" s="2176">
        <v>108</v>
      </c>
    </row>
    <row r="20" spans="1:12" ht="13.4" customHeight="1" x14ac:dyDescent="0.25">
      <c r="A20" s="2180" t="s">
        <v>768</v>
      </c>
      <c r="B20" s="2169">
        <v>103</v>
      </c>
      <c r="C20" s="2170">
        <v>113</v>
      </c>
      <c r="D20" s="2171">
        <v>108</v>
      </c>
      <c r="E20" s="2172">
        <v>68</v>
      </c>
      <c r="F20" s="2172">
        <v>66</v>
      </c>
      <c r="G20" s="2174">
        <v>55</v>
      </c>
      <c r="H20" s="2171">
        <v>43</v>
      </c>
      <c r="I20" s="2172">
        <v>39</v>
      </c>
      <c r="J20" s="2175">
        <v>32</v>
      </c>
      <c r="K20" s="2176">
        <v>108</v>
      </c>
      <c r="L20" s="2176">
        <v>43</v>
      </c>
    </row>
    <row r="21" spans="1:12" ht="13.4" customHeight="1" x14ac:dyDescent="0.25">
      <c r="A21" s="2181" t="s">
        <v>769</v>
      </c>
      <c r="B21" s="2169">
        <v>6768</v>
      </c>
      <c r="C21" s="2170">
        <v>6597</v>
      </c>
      <c r="D21" s="2171">
        <v>6629</v>
      </c>
      <c r="E21" s="2172">
        <v>6094</v>
      </c>
      <c r="F21" s="2172">
        <v>5931</v>
      </c>
      <c r="G21" s="2174">
        <v>5668</v>
      </c>
      <c r="H21" s="2171">
        <v>5499</v>
      </c>
      <c r="I21" s="2172">
        <v>5295</v>
      </c>
      <c r="J21" s="2175">
        <v>5375</v>
      </c>
      <c r="K21" s="2176">
        <v>6629</v>
      </c>
      <c r="L21" s="2176">
        <v>5499</v>
      </c>
    </row>
    <row r="22" spans="1:12" ht="13.4" customHeight="1" x14ac:dyDescent="0.25">
      <c r="A22" s="2182"/>
      <c r="B22" s="2183"/>
      <c r="C22" s="2184"/>
      <c r="D22" s="2059"/>
      <c r="E22" s="2060"/>
      <c r="F22" s="2060"/>
      <c r="G22" s="2058"/>
      <c r="H22" s="2059"/>
      <c r="I22" s="2060"/>
      <c r="J22" s="2058"/>
      <c r="K22" s="2185"/>
      <c r="L22" s="2185"/>
    </row>
    <row r="23" spans="1:12" ht="13.4" customHeight="1" x14ac:dyDescent="0.25">
      <c r="A23" s="2079" t="s">
        <v>770</v>
      </c>
      <c r="B23" s="2186"/>
      <c r="C23" s="2187"/>
      <c r="D23" s="2188"/>
      <c r="E23" s="2064"/>
      <c r="F23" s="2064"/>
      <c r="G23" s="2189"/>
      <c r="H23" s="2188"/>
      <c r="I23" s="2064"/>
      <c r="J23" s="2190"/>
      <c r="K23" s="2191"/>
      <c r="L23" s="2191"/>
    </row>
    <row r="24" spans="1:12" ht="13.4" customHeight="1" x14ac:dyDescent="0.25">
      <c r="A24" s="2166" t="s">
        <v>713</v>
      </c>
      <c r="B24" s="2192">
        <v>2500</v>
      </c>
      <c r="C24" s="2193">
        <v>2436</v>
      </c>
      <c r="D24" s="1936">
        <v>2453</v>
      </c>
      <c r="E24" s="1937">
        <v>2006</v>
      </c>
      <c r="F24" s="1937">
        <v>1933</v>
      </c>
      <c r="G24" s="1938">
        <v>1916</v>
      </c>
      <c r="H24" s="1936">
        <v>1888</v>
      </c>
      <c r="I24" s="1937">
        <v>1880</v>
      </c>
      <c r="J24" s="1938">
        <v>1918</v>
      </c>
      <c r="K24" s="2194">
        <v>2453</v>
      </c>
      <c r="L24" s="1935">
        <v>1888</v>
      </c>
    </row>
    <row r="25" spans="1:12" ht="13.4" customHeight="1" x14ac:dyDescent="0.25">
      <c r="A25" s="2168" t="s">
        <v>711</v>
      </c>
      <c r="B25" s="2169">
        <v>1860</v>
      </c>
      <c r="C25" s="2195">
        <v>1799</v>
      </c>
      <c r="D25" s="2171">
        <v>1865</v>
      </c>
      <c r="E25" s="2172">
        <v>1590</v>
      </c>
      <c r="F25" s="2172">
        <v>1551</v>
      </c>
      <c r="G25" s="2174">
        <v>1547</v>
      </c>
      <c r="H25" s="2171">
        <v>1528</v>
      </c>
      <c r="I25" s="2172">
        <v>1532</v>
      </c>
      <c r="J25" s="2175">
        <v>1595</v>
      </c>
      <c r="K25" s="2176">
        <v>1865</v>
      </c>
      <c r="L25" s="2196">
        <v>1528</v>
      </c>
    </row>
    <row r="26" spans="1:12" ht="13.4" customHeight="1" x14ac:dyDescent="0.25">
      <c r="A26" s="2168" t="s">
        <v>771</v>
      </c>
      <c r="B26" s="2169">
        <v>640</v>
      </c>
      <c r="C26" s="2195">
        <v>637</v>
      </c>
      <c r="D26" s="2171">
        <v>588</v>
      </c>
      <c r="E26" s="2172">
        <v>416</v>
      </c>
      <c r="F26" s="2172">
        <v>382</v>
      </c>
      <c r="G26" s="2174">
        <v>369</v>
      </c>
      <c r="H26" s="2171">
        <v>360</v>
      </c>
      <c r="I26" s="2172">
        <v>348</v>
      </c>
      <c r="J26" s="2175">
        <v>323</v>
      </c>
      <c r="K26" s="2176">
        <v>588</v>
      </c>
      <c r="L26" s="2196">
        <v>360</v>
      </c>
    </row>
    <row r="27" spans="1:12" ht="13.4" customHeight="1" x14ac:dyDescent="0.25">
      <c r="A27" s="2179" t="s">
        <v>721</v>
      </c>
      <c r="B27" s="2169">
        <v>3900</v>
      </c>
      <c r="C27" s="2195">
        <v>3811</v>
      </c>
      <c r="D27" s="2171">
        <v>3834</v>
      </c>
      <c r="E27" s="2172">
        <v>3806</v>
      </c>
      <c r="F27" s="2172">
        <v>3718</v>
      </c>
      <c r="G27" s="2174">
        <v>3528</v>
      </c>
      <c r="H27" s="2171">
        <v>3392</v>
      </c>
      <c r="I27" s="2172">
        <v>3209</v>
      </c>
      <c r="J27" s="2175">
        <v>3268</v>
      </c>
      <c r="K27" s="2176">
        <v>3834</v>
      </c>
      <c r="L27" s="2196">
        <v>3392</v>
      </c>
    </row>
    <row r="28" spans="1:12" ht="13.4" customHeight="1" x14ac:dyDescent="0.25">
      <c r="A28" s="2197" t="s">
        <v>772</v>
      </c>
      <c r="B28" s="2169">
        <v>2888</v>
      </c>
      <c r="C28" s="2195">
        <v>2832</v>
      </c>
      <c r="D28" s="2171">
        <v>2854</v>
      </c>
      <c r="E28" s="2172">
        <v>2872</v>
      </c>
      <c r="F28" s="2172">
        <v>2817</v>
      </c>
      <c r="G28" s="2174">
        <v>2681</v>
      </c>
      <c r="H28" s="2171">
        <v>2575</v>
      </c>
      <c r="I28" s="2172">
        <v>2459</v>
      </c>
      <c r="J28" s="2175">
        <v>2505</v>
      </c>
      <c r="K28" s="2176">
        <v>2854</v>
      </c>
      <c r="L28" s="2196">
        <v>2575</v>
      </c>
    </row>
    <row r="29" spans="1:12" ht="13.4" customHeight="1" x14ac:dyDescent="0.25">
      <c r="A29" s="2198" t="s">
        <v>773</v>
      </c>
      <c r="B29" s="2169">
        <v>448</v>
      </c>
      <c r="C29" s="2199">
        <v>452</v>
      </c>
      <c r="D29" s="2171">
        <v>481</v>
      </c>
      <c r="E29" s="2172">
        <v>472</v>
      </c>
      <c r="F29" s="2172">
        <v>508</v>
      </c>
      <c r="G29" s="2174">
        <v>512</v>
      </c>
      <c r="H29" s="2171">
        <v>547</v>
      </c>
      <c r="I29" s="2172">
        <v>511</v>
      </c>
      <c r="J29" s="2175">
        <v>506</v>
      </c>
      <c r="K29" s="2176">
        <v>481</v>
      </c>
      <c r="L29" s="2196">
        <v>547</v>
      </c>
    </row>
    <row r="30" spans="1:12" ht="13.4" customHeight="1" x14ac:dyDescent="0.25">
      <c r="A30" s="2198" t="s">
        <v>774</v>
      </c>
      <c r="B30" s="2169">
        <v>649</v>
      </c>
      <c r="C30" s="2199">
        <v>635</v>
      </c>
      <c r="D30" s="2171">
        <v>622</v>
      </c>
      <c r="E30" s="2172">
        <v>651</v>
      </c>
      <c r="F30" s="2172">
        <v>633</v>
      </c>
      <c r="G30" s="2174">
        <v>595</v>
      </c>
      <c r="H30" s="2171">
        <v>576</v>
      </c>
      <c r="I30" s="2172">
        <v>523</v>
      </c>
      <c r="J30" s="2175">
        <v>507</v>
      </c>
      <c r="K30" s="2176">
        <v>622</v>
      </c>
      <c r="L30" s="2196">
        <v>576</v>
      </c>
    </row>
    <row r="31" spans="1:12" ht="13.4" customHeight="1" x14ac:dyDescent="0.25">
      <c r="A31" s="2198" t="s">
        <v>775</v>
      </c>
      <c r="B31" s="2169">
        <v>634</v>
      </c>
      <c r="C31" s="2199">
        <v>637</v>
      </c>
      <c r="D31" s="2171">
        <v>667</v>
      </c>
      <c r="E31" s="2172">
        <v>662</v>
      </c>
      <c r="F31" s="2172">
        <v>665</v>
      </c>
      <c r="G31" s="2174">
        <v>640</v>
      </c>
      <c r="H31" s="2171">
        <v>631</v>
      </c>
      <c r="I31" s="2172">
        <v>596</v>
      </c>
      <c r="J31" s="2175">
        <v>589</v>
      </c>
      <c r="K31" s="2176">
        <v>667</v>
      </c>
      <c r="L31" s="2196">
        <v>631</v>
      </c>
    </row>
    <row r="32" spans="1:12" ht="13.4" customHeight="1" x14ac:dyDescent="0.25">
      <c r="A32" s="2198" t="s">
        <v>717</v>
      </c>
      <c r="B32" s="2169">
        <v>638</v>
      </c>
      <c r="C32" s="2199">
        <v>614</v>
      </c>
      <c r="D32" s="2171">
        <v>635</v>
      </c>
      <c r="E32" s="2172">
        <v>637</v>
      </c>
      <c r="F32" s="2172">
        <v>630</v>
      </c>
      <c r="G32" s="2174">
        <v>579</v>
      </c>
      <c r="H32" s="2171">
        <v>490</v>
      </c>
      <c r="I32" s="2172">
        <v>474</v>
      </c>
      <c r="J32" s="2175">
        <v>522</v>
      </c>
      <c r="K32" s="2176">
        <v>635</v>
      </c>
      <c r="L32" s="2196">
        <v>490</v>
      </c>
    </row>
    <row r="33" spans="1:12" ht="13.4" customHeight="1" x14ac:dyDescent="0.25">
      <c r="A33" s="2198" t="s">
        <v>776</v>
      </c>
      <c r="B33" s="2169">
        <v>418</v>
      </c>
      <c r="C33" s="2199">
        <v>398</v>
      </c>
      <c r="D33" s="2171">
        <v>350</v>
      </c>
      <c r="E33" s="2172">
        <v>352</v>
      </c>
      <c r="F33" s="2172">
        <v>292</v>
      </c>
      <c r="G33" s="2174">
        <v>264</v>
      </c>
      <c r="H33" s="2171">
        <v>247</v>
      </c>
      <c r="I33" s="2172">
        <v>277</v>
      </c>
      <c r="J33" s="2175">
        <v>298</v>
      </c>
      <c r="K33" s="2176">
        <v>350</v>
      </c>
      <c r="L33" s="2196">
        <v>247</v>
      </c>
    </row>
    <row r="34" spans="1:12" ht="13.4" customHeight="1" x14ac:dyDescent="0.25">
      <c r="A34" s="2198" t="s">
        <v>777</v>
      </c>
      <c r="B34" s="2169">
        <v>101</v>
      </c>
      <c r="C34" s="2199">
        <v>96</v>
      </c>
      <c r="D34" s="2171">
        <v>99</v>
      </c>
      <c r="E34" s="2172">
        <v>98</v>
      </c>
      <c r="F34" s="2172">
        <v>89</v>
      </c>
      <c r="G34" s="2174">
        <v>91</v>
      </c>
      <c r="H34" s="2171">
        <v>84</v>
      </c>
      <c r="I34" s="2172">
        <v>78</v>
      </c>
      <c r="J34" s="2175">
        <v>83</v>
      </c>
      <c r="K34" s="2176">
        <v>99</v>
      </c>
      <c r="L34" s="2196">
        <v>84</v>
      </c>
    </row>
    <row r="35" spans="1:12" ht="13.4" customHeight="1" x14ac:dyDescent="0.25">
      <c r="A35" s="2197" t="s">
        <v>778</v>
      </c>
      <c r="B35" s="2169">
        <v>1012</v>
      </c>
      <c r="C35" s="2195">
        <v>979</v>
      </c>
      <c r="D35" s="2171">
        <v>980</v>
      </c>
      <c r="E35" s="2172">
        <v>934</v>
      </c>
      <c r="F35" s="2172">
        <v>901</v>
      </c>
      <c r="G35" s="2174">
        <v>847</v>
      </c>
      <c r="H35" s="2171">
        <v>817</v>
      </c>
      <c r="I35" s="2172">
        <v>750</v>
      </c>
      <c r="J35" s="2175">
        <v>763</v>
      </c>
      <c r="K35" s="2176">
        <v>980</v>
      </c>
      <c r="L35" s="2196">
        <v>817</v>
      </c>
    </row>
    <row r="36" spans="1:12" ht="13.4" customHeight="1" x14ac:dyDescent="0.25">
      <c r="A36" s="2198" t="s">
        <v>773</v>
      </c>
      <c r="B36" s="2169">
        <v>90</v>
      </c>
      <c r="C36" s="2199">
        <v>84</v>
      </c>
      <c r="D36" s="2171">
        <v>88</v>
      </c>
      <c r="E36" s="2172">
        <v>86</v>
      </c>
      <c r="F36" s="2172">
        <v>90</v>
      </c>
      <c r="G36" s="2174">
        <v>84</v>
      </c>
      <c r="H36" s="2171">
        <v>83</v>
      </c>
      <c r="I36" s="2172">
        <v>81</v>
      </c>
      <c r="J36" s="2175">
        <v>74</v>
      </c>
      <c r="K36" s="2176">
        <v>88</v>
      </c>
      <c r="L36" s="2196">
        <v>83</v>
      </c>
    </row>
    <row r="37" spans="1:12" ht="13.4" customHeight="1" x14ac:dyDescent="0.25">
      <c r="A37" s="2198" t="s">
        <v>774</v>
      </c>
      <c r="B37" s="2169">
        <v>263</v>
      </c>
      <c r="C37" s="2199">
        <v>252</v>
      </c>
      <c r="D37" s="2171">
        <v>264</v>
      </c>
      <c r="E37" s="2172">
        <v>251</v>
      </c>
      <c r="F37" s="2172">
        <v>219</v>
      </c>
      <c r="G37" s="2174">
        <v>206</v>
      </c>
      <c r="H37" s="2171">
        <v>221</v>
      </c>
      <c r="I37" s="2172">
        <v>190</v>
      </c>
      <c r="J37" s="2175">
        <v>218</v>
      </c>
      <c r="K37" s="2176">
        <v>264</v>
      </c>
      <c r="L37" s="2196">
        <v>221</v>
      </c>
    </row>
    <row r="38" spans="1:12" ht="13.4" customHeight="1" x14ac:dyDescent="0.25">
      <c r="A38" s="2198" t="s">
        <v>775</v>
      </c>
      <c r="B38" s="2169">
        <v>249</v>
      </c>
      <c r="C38" s="2199">
        <v>245</v>
      </c>
      <c r="D38" s="2171">
        <v>240</v>
      </c>
      <c r="E38" s="2172">
        <v>226</v>
      </c>
      <c r="F38" s="2172">
        <v>246</v>
      </c>
      <c r="G38" s="2174">
        <v>233</v>
      </c>
      <c r="H38" s="2171">
        <v>221</v>
      </c>
      <c r="I38" s="2172">
        <v>210</v>
      </c>
      <c r="J38" s="2175">
        <v>209</v>
      </c>
      <c r="K38" s="2176">
        <v>240</v>
      </c>
      <c r="L38" s="2196">
        <v>221</v>
      </c>
    </row>
    <row r="39" spans="1:12" ht="13.4" customHeight="1" x14ac:dyDescent="0.25">
      <c r="A39" s="2198" t="s">
        <v>717</v>
      </c>
      <c r="B39" s="2169">
        <v>250</v>
      </c>
      <c r="C39" s="2199">
        <v>242</v>
      </c>
      <c r="D39" s="2171">
        <v>238</v>
      </c>
      <c r="E39" s="2172">
        <v>227</v>
      </c>
      <c r="F39" s="2172">
        <v>221</v>
      </c>
      <c r="G39" s="2174">
        <v>205</v>
      </c>
      <c r="H39" s="2171">
        <v>176</v>
      </c>
      <c r="I39" s="2172">
        <v>156</v>
      </c>
      <c r="J39" s="2175">
        <v>149</v>
      </c>
      <c r="K39" s="2176">
        <v>238</v>
      </c>
      <c r="L39" s="2196">
        <v>176</v>
      </c>
    </row>
    <row r="40" spans="1:12" ht="13.4" customHeight="1" x14ac:dyDescent="0.25">
      <c r="A40" s="2198" t="s">
        <v>776</v>
      </c>
      <c r="B40" s="2169">
        <v>86</v>
      </c>
      <c r="C40" s="2199">
        <v>85</v>
      </c>
      <c r="D40" s="2171">
        <v>76</v>
      </c>
      <c r="E40" s="2172">
        <v>68</v>
      </c>
      <c r="F40" s="2172">
        <v>58</v>
      </c>
      <c r="G40" s="2174">
        <v>53</v>
      </c>
      <c r="H40" s="2171">
        <v>53</v>
      </c>
      <c r="I40" s="2172">
        <v>54</v>
      </c>
      <c r="J40" s="2175">
        <v>57</v>
      </c>
      <c r="K40" s="2176">
        <v>76</v>
      </c>
      <c r="L40" s="2196">
        <v>53</v>
      </c>
    </row>
    <row r="41" spans="1:12" ht="13.4" customHeight="1" x14ac:dyDescent="0.25">
      <c r="A41" s="2198" t="s">
        <v>779</v>
      </c>
      <c r="B41" s="2169">
        <v>74</v>
      </c>
      <c r="C41" s="2199">
        <v>71</v>
      </c>
      <c r="D41" s="2171">
        <v>74</v>
      </c>
      <c r="E41" s="2172">
        <v>76</v>
      </c>
      <c r="F41" s="2172">
        <v>67</v>
      </c>
      <c r="G41" s="2174">
        <v>66</v>
      </c>
      <c r="H41" s="2171">
        <v>63</v>
      </c>
      <c r="I41" s="2172">
        <v>59</v>
      </c>
      <c r="J41" s="2175">
        <v>56</v>
      </c>
      <c r="K41" s="2176">
        <v>74</v>
      </c>
      <c r="L41" s="2196">
        <v>63</v>
      </c>
    </row>
    <row r="42" spans="1:12" ht="13.4" customHeight="1" x14ac:dyDescent="0.25">
      <c r="A42" s="2179" t="s">
        <v>722</v>
      </c>
      <c r="B42" s="2169">
        <v>45</v>
      </c>
      <c r="C42" s="2195">
        <v>38</v>
      </c>
      <c r="D42" s="2171">
        <v>33</v>
      </c>
      <c r="E42" s="2172">
        <v>28</v>
      </c>
      <c r="F42" s="2172">
        <v>27</v>
      </c>
      <c r="G42" s="2174">
        <v>25</v>
      </c>
      <c r="H42" s="2171">
        <v>24</v>
      </c>
      <c r="I42" s="2172">
        <v>23</v>
      </c>
      <c r="J42" s="2175">
        <v>20</v>
      </c>
      <c r="K42" s="2176">
        <v>33</v>
      </c>
      <c r="L42" s="2196">
        <v>24</v>
      </c>
    </row>
    <row r="43" spans="1:12" ht="13.4" customHeight="1" x14ac:dyDescent="0.25">
      <c r="A43" s="2179" t="s">
        <v>726</v>
      </c>
      <c r="B43" s="2169">
        <v>318</v>
      </c>
      <c r="C43" s="2195">
        <v>306</v>
      </c>
      <c r="D43" s="2171">
        <v>303</v>
      </c>
      <c r="E43" s="2172">
        <v>248</v>
      </c>
      <c r="F43" s="2172">
        <v>247</v>
      </c>
      <c r="G43" s="2174">
        <v>193</v>
      </c>
      <c r="H43" s="2171">
        <v>191</v>
      </c>
      <c r="I43" s="2172">
        <v>178</v>
      </c>
      <c r="J43" s="2175">
        <v>169</v>
      </c>
      <c r="K43" s="2176">
        <v>303</v>
      </c>
      <c r="L43" s="2196">
        <v>191</v>
      </c>
    </row>
    <row r="44" spans="1:12" ht="13.4" customHeight="1" x14ac:dyDescent="0.25">
      <c r="A44" s="2179" t="s">
        <v>541</v>
      </c>
      <c r="B44" s="2169">
        <v>5</v>
      </c>
      <c r="C44" s="2195">
        <v>6</v>
      </c>
      <c r="D44" s="2171">
        <v>6</v>
      </c>
      <c r="E44" s="2172">
        <v>6</v>
      </c>
      <c r="F44" s="2172">
        <v>6</v>
      </c>
      <c r="G44" s="2174">
        <v>6</v>
      </c>
      <c r="H44" s="2171">
        <v>4</v>
      </c>
      <c r="I44" s="2172">
        <v>5</v>
      </c>
      <c r="J44" s="2175">
        <v>0</v>
      </c>
      <c r="K44" s="2176">
        <v>6</v>
      </c>
      <c r="L44" s="2196">
        <v>4</v>
      </c>
    </row>
    <row r="45" spans="1:12" ht="13.4" customHeight="1" x14ac:dyDescent="0.25">
      <c r="A45" s="2181" t="s">
        <v>780</v>
      </c>
      <c r="B45" s="2169">
        <v>6768</v>
      </c>
      <c r="C45" s="2195">
        <v>6597</v>
      </c>
      <c r="D45" s="2171">
        <v>6629</v>
      </c>
      <c r="E45" s="2172">
        <v>6094</v>
      </c>
      <c r="F45" s="2172">
        <v>5931</v>
      </c>
      <c r="G45" s="2174">
        <v>5668</v>
      </c>
      <c r="H45" s="2171">
        <v>5499</v>
      </c>
      <c r="I45" s="2172">
        <v>5295</v>
      </c>
      <c r="J45" s="2175">
        <v>5375</v>
      </c>
      <c r="K45" s="2176">
        <v>6629</v>
      </c>
      <c r="L45" s="2176">
        <v>5499</v>
      </c>
    </row>
    <row r="46" spans="1:12" ht="13.4" customHeight="1" x14ac:dyDescent="0.25">
      <c r="A46" s="2200"/>
      <c r="B46" s="2183"/>
      <c r="C46" s="2058"/>
      <c r="D46" s="2059"/>
      <c r="E46" s="2060"/>
      <c r="F46" s="2060"/>
      <c r="G46" s="2058"/>
      <c r="H46" s="2059"/>
      <c r="I46" s="2060"/>
      <c r="J46" s="2058"/>
      <c r="K46" s="2185"/>
      <c r="L46" s="2185"/>
    </row>
    <row r="47" spans="1:12" ht="13.4" customHeight="1" x14ac:dyDescent="0.25">
      <c r="A47" s="2079" t="s">
        <v>781</v>
      </c>
      <c r="B47" s="2186"/>
      <c r="C47" s="2187"/>
      <c r="D47" s="2188"/>
      <c r="E47" s="2064"/>
      <c r="F47" s="2064"/>
      <c r="G47" s="2189"/>
      <c r="H47" s="2188"/>
      <c r="I47" s="2064"/>
      <c r="J47" s="2190"/>
      <c r="K47" s="2191"/>
      <c r="L47" s="2201"/>
    </row>
    <row r="48" spans="1:12" ht="13.4" customHeight="1" x14ac:dyDescent="0.25">
      <c r="A48" s="2166" t="s">
        <v>757</v>
      </c>
      <c r="B48" s="2192">
        <v>2000</v>
      </c>
      <c r="C48" s="2202">
        <v>1904</v>
      </c>
      <c r="D48" s="1936">
        <v>1881</v>
      </c>
      <c r="E48" s="1937">
        <v>1820</v>
      </c>
      <c r="F48" s="1937">
        <v>1751</v>
      </c>
      <c r="G48" s="2203">
        <v>1654</v>
      </c>
      <c r="H48" s="1936">
        <v>1635</v>
      </c>
      <c r="I48" s="1937">
        <v>1557</v>
      </c>
      <c r="J48" s="1938">
        <v>1604</v>
      </c>
      <c r="K48" s="2194">
        <v>1881</v>
      </c>
      <c r="L48" s="2194">
        <v>1635</v>
      </c>
    </row>
    <row r="49" spans="1:12" ht="13.4" customHeight="1" x14ac:dyDescent="0.25">
      <c r="A49" s="2168" t="s">
        <v>322</v>
      </c>
      <c r="B49" s="2169">
        <v>580</v>
      </c>
      <c r="C49" s="2204">
        <v>533</v>
      </c>
      <c r="D49" s="2171">
        <v>498</v>
      </c>
      <c r="E49" s="2172">
        <v>483</v>
      </c>
      <c r="F49" s="2172">
        <v>455</v>
      </c>
      <c r="G49" s="2174">
        <v>428</v>
      </c>
      <c r="H49" s="2171">
        <v>406</v>
      </c>
      <c r="I49" s="2172">
        <v>375</v>
      </c>
      <c r="J49" s="2175">
        <v>393</v>
      </c>
      <c r="K49" s="2176">
        <v>498</v>
      </c>
      <c r="L49" s="2176">
        <v>406</v>
      </c>
    </row>
    <row r="50" spans="1:12" ht="13.4" customHeight="1" x14ac:dyDescent="0.25">
      <c r="A50" s="2168" t="s">
        <v>567</v>
      </c>
      <c r="B50" s="2169">
        <v>656</v>
      </c>
      <c r="C50" s="2204">
        <v>623</v>
      </c>
      <c r="D50" s="2171">
        <v>664</v>
      </c>
      <c r="E50" s="2172">
        <v>632</v>
      </c>
      <c r="F50" s="2172">
        <v>608</v>
      </c>
      <c r="G50" s="2174">
        <v>563</v>
      </c>
      <c r="H50" s="2171">
        <v>551</v>
      </c>
      <c r="I50" s="2172">
        <v>559</v>
      </c>
      <c r="J50" s="2175">
        <v>566</v>
      </c>
      <c r="K50" s="2176">
        <v>664</v>
      </c>
      <c r="L50" s="2176">
        <v>551</v>
      </c>
    </row>
    <row r="51" spans="1:12" ht="13.4" customHeight="1" x14ac:dyDescent="0.25">
      <c r="A51" s="2168" t="s">
        <v>362</v>
      </c>
      <c r="B51" s="2169">
        <v>0</v>
      </c>
      <c r="C51" s="2204">
        <v>0</v>
      </c>
      <c r="D51" s="2171">
        <v>0</v>
      </c>
      <c r="E51" s="2172">
        <v>0</v>
      </c>
      <c r="F51" s="2172">
        <v>0</v>
      </c>
      <c r="G51" s="2174">
        <v>0</v>
      </c>
      <c r="H51" s="2171">
        <v>0</v>
      </c>
      <c r="I51" s="2172">
        <v>0</v>
      </c>
      <c r="J51" s="2175">
        <v>0</v>
      </c>
      <c r="K51" s="2176">
        <v>0</v>
      </c>
      <c r="L51" s="2176">
        <v>0</v>
      </c>
    </row>
    <row r="52" spans="1:12" ht="13.4" customHeight="1" x14ac:dyDescent="0.25">
      <c r="A52" s="2168" t="s">
        <v>568</v>
      </c>
      <c r="B52" s="2169">
        <v>764</v>
      </c>
      <c r="C52" s="2204">
        <v>748</v>
      </c>
      <c r="D52" s="2171">
        <v>719</v>
      </c>
      <c r="E52" s="2172">
        <v>705</v>
      </c>
      <c r="F52" s="2172">
        <v>688</v>
      </c>
      <c r="G52" s="2174">
        <v>663</v>
      </c>
      <c r="H52" s="2171">
        <v>678</v>
      </c>
      <c r="I52" s="2172">
        <v>623</v>
      </c>
      <c r="J52" s="2175">
        <v>645</v>
      </c>
      <c r="K52" s="2176">
        <v>719</v>
      </c>
      <c r="L52" s="2176">
        <v>678</v>
      </c>
    </row>
    <row r="53" spans="1:12" ht="13.4" customHeight="1" x14ac:dyDescent="0.25">
      <c r="A53" s="2197"/>
      <c r="B53" s="2169"/>
      <c r="C53" s="2205"/>
      <c r="D53" s="2171"/>
      <c r="E53" s="2172"/>
      <c r="F53" s="2172"/>
      <c r="G53" s="2174"/>
      <c r="H53" s="2171"/>
      <c r="I53" s="2172"/>
      <c r="J53" s="2175"/>
      <c r="K53" s="2176"/>
      <c r="L53" s="2176"/>
    </row>
    <row r="54" spans="1:12" ht="13.4" customHeight="1" x14ac:dyDescent="0.25">
      <c r="A54" s="2179" t="s">
        <v>764</v>
      </c>
      <c r="B54" s="2169">
        <v>4507</v>
      </c>
      <c r="C54" s="2205">
        <v>4424</v>
      </c>
      <c r="D54" s="2171">
        <v>4491</v>
      </c>
      <c r="E54" s="2172">
        <v>4073</v>
      </c>
      <c r="F54" s="2172">
        <v>3985</v>
      </c>
      <c r="G54" s="2174">
        <v>3859</v>
      </c>
      <c r="H54" s="2171">
        <v>3713</v>
      </c>
      <c r="I54" s="2172">
        <v>3590</v>
      </c>
      <c r="J54" s="2175">
        <v>3690</v>
      </c>
      <c r="K54" s="2176">
        <v>4491</v>
      </c>
      <c r="L54" s="2176">
        <v>3713</v>
      </c>
    </row>
    <row r="55" spans="1:12" ht="13.4" customHeight="1" x14ac:dyDescent="0.25">
      <c r="A55" s="2168" t="s">
        <v>322</v>
      </c>
      <c r="B55" s="2169">
        <v>608</v>
      </c>
      <c r="C55" s="2204">
        <v>582</v>
      </c>
      <c r="D55" s="2171">
        <v>586</v>
      </c>
      <c r="E55" s="2172">
        <v>526</v>
      </c>
      <c r="F55" s="2172">
        <v>526</v>
      </c>
      <c r="G55" s="2174">
        <v>510</v>
      </c>
      <c r="H55" s="2171">
        <v>493</v>
      </c>
      <c r="I55" s="2172">
        <v>468</v>
      </c>
      <c r="J55" s="2175">
        <v>441</v>
      </c>
      <c r="K55" s="2176">
        <v>586</v>
      </c>
      <c r="L55" s="2176">
        <v>493</v>
      </c>
    </row>
    <row r="56" spans="1:12" ht="13.4" customHeight="1" x14ac:dyDescent="0.25">
      <c r="A56" s="2168" t="s">
        <v>567</v>
      </c>
      <c r="B56" s="2169">
        <v>1684</v>
      </c>
      <c r="C56" s="2204">
        <v>1679</v>
      </c>
      <c r="D56" s="2171">
        <v>1750</v>
      </c>
      <c r="E56" s="2172">
        <v>1659</v>
      </c>
      <c r="F56" s="2172">
        <v>1659</v>
      </c>
      <c r="G56" s="2174">
        <v>1641</v>
      </c>
      <c r="H56" s="2171">
        <v>1586</v>
      </c>
      <c r="I56" s="2172">
        <v>1554</v>
      </c>
      <c r="J56" s="2175">
        <v>1605</v>
      </c>
      <c r="K56" s="2176">
        <v>1750</v>
      </c>
      <c r="L56" s="2176">
        <v>1586</v>
      </c>
    </row>
    <row r="57" spans="1:12" ht="13.4" customHeight="1" x14ac:dyDescent="0.25">
      <c r="A57" s="2168" t="s">
        <v>362</v>
      </c>
      <c r="B57" s="2169">
        <v>1239</v>
      </c>
      <c r="C57" s="2204">
        <v>1232</v>
      </c>
      <c r="D57" s="2171">
        <v>1237</v>
      </c>
      <c r="E57" s="2172">
        <v>1176</v>
      </c>
      <c r="F57" s="2172">
        <v>1135</v>
      </c>
      <c r="G57" s="2174">
        <v>1100</v>
      </c>
      <c r="H57" s="2171">
        <v>1083</v>
      </c>
      <c r="I57" s="2172">
        <v>1049</v>
      </c>
      <c r="J57" s="2175">
        <v>1107</v>
      </c>
      <c r="K57" s="2176">
        <v>1237</v>
      </c>
      <c r="L57" s="2176">
        <v>1083</v>
      </c>
    </row>
    <row r="58" spans="1:12" ht="13.4" customHeight="1" x14ac:dyDescent="0.25">
      <c r="A58" s="2168" t="s">
        <v>568</v>
      </c>
      <c r="B58" s="2169">
        <v>976</v>
      </c>
      <c r="C58" s="2205">
        <v>931</v>
      </c>
      <c r="D58" s="2171">
        <v>918</v>
      </c>
      <c r="E58" s="2172">
        <v>712</v>
      </c>
      <c r="F58" s="2172">
        <v>665</v>
      </c>
      <c r="G58" s="2174">
        <v>608</v>
      </c>
      <c r="H58" s="2171">
        <v>551</v>
      </c>
      <c r="I58" s="2172">
        <v>519</v>
      </c>
      <c r="J58" s="2175">
        <v>537</v>
      </c>
      <c r="K58" s="2176">
        <v>918</v>
      </c>
      <c r="L58" s="2176">
        <v>551</v>
      </c>
    </row>
    <row r="59" spans="1:12" ht="13.4" customHeight="1" x14ac:dyDescent="0.25">
      <c r="A59" s="2197"/>
      <c r="B59" s="2169"/>
      <c r="C59" s="2205"/>
      <c r="D59" s="2171"/>
      <c r="E59" s="2172"/>
      <c r="F59" s="2172"/>
      <c r="G59" s="2174"/>
      <c r="H59" s="2171"/>
      <c r="I59" s="2172"/>
      <c r="J59" s="2175"/>
      <c r="K59" s="2176"/>
      <c r="L59" s="2176"/>
    </row>
    <row r="60" spans="1:12" ht="13.4" customHeight="1" x14ac:dyDescent="0.25">
      <c r="A60" s="2206" t="s">
        <v>782</v>
      </c>
      <c r="B60" s="2207">
        <v>6507</v>
      </c>
      <c r="C60" s="2208">
        <v>6328</v>
      </c>
      <c r="D60" s="2209">
        <v>6372</v>
      </c>
      <c r="E60" s="2210">
        <v>5893</v>
      </c>
      <c r="F60" s="2210">
        <v>5736</v>
      </c>
      <c r="G60" s="2211">
        <v>5513</v>
      </c>
      <c r="H60" s="2209">
        <v>5348</v>
      </c>
      <c r="I60" s="2210">
        <v>5147</v>
      </c>
      <c r="J60" s="2212">
        <v>5294</v>
      </c>
      <c r="K60" s="2213">
        <v>6372</v>
      </c>
      <c r="L60" s="2213">
        <v>5348</v>
      </c>
    </row>
    <row r="61" spans="1:12" ht="12" customHeight="1" x14ac:dyDescent="0.25">
      <c r="A61" s="2214"/>
      <c r="B61" s="2215"/>
      <c r="C61" s="2088"/>
      <c r="D61" s="2215"/>
      <c r="E61" s="2215"/>
      <c r="F61" s="2215"/>
      <c r="G61" s="2215"/>
      <c r="H61" s="2215"/>
      <c r="I61" s="2215"/>
      <c r="J61" s="2215"/>
      <c r="K61" s="2215"/>
      <c r="L61" s="2215"/>
    </row>
    <row r="62" spans="1:12" ht="12" customHeight="1" x14ac:dyDescent="0.25">
      <c r="A62" s="3314" t="s">
        <v>783</v>
      </c>
      <c r="B62" s="3315" t="s">
        <v>15</v>
      </c>
      <c r="C62" s="3315" t="s">
        <v>15</v>
      </c>
      <c r="D62" s="3315" t="s">
        <v>15</v>
      </c>
      <c r="E62" s="3315" t="s">
        <v>15</v>
      </c>
      <c r="F62" s="3315" t="s">
        <v>15</v>
      </c>
      <c r="G62" s="3315" t="s">
        <v>15</v>
      </c>
      <c r="H62" s="3315" t="s">
        <v>15</v>
      </c>
      <c r="I62" s="3315" t="s">
        <v>15</v>
      </c>
      <c r="J62" s="3315" t="s">
        <v>15</v>
      </c>
      <c r="K62" s="3315" t="s">
        <v>15</v>
      </c>
      <c r="L62" s="3315" t="s">
        <v>15</v>
      </c>
    </row>
    <row r="63" spans="1:12" ht="12" customHeight="1" x14ac:dyDescent="0.25">
      <c r="A63" s="3314" t="s">
        <v>784</v>
      </c>
      <c r="B63" s="3315" t="s">
        <v>15</v>
      </c>
      <c r="C63" s="3315" t="s">
        <v>15</v>
      </c>
      <c r="D63" s="3315" t="s">
        <v>15</v>
      </c>
      <c r="E63" s="3315" t="s">
        <v>15</v>
      </c>
      <c r="F63" s="3315" t="s">
        <v>15</v>
      </c>
      <c r="G63" s="3315" t="s">
        <v>15</v>
      </c>
      <c r="H63" s="3315" t="s">
        <v>15</v>
      </c>
      <c r="I63" s="3315" t="s">
        <v>15</v>
      </c>
      <c r="J63" s="3315" t="s">
        <v>15</v>
      </c>
      <c r="K63" s="3315" t="s">
        <v>15</v>
      </c>
      <c r="L63" s="3315" t="s">
        <v>15</v>
      </c>
    </row>
    <row r="64" spans="1:12" ht="12" customHeight="1" x14ac:dyDescent="0.25">
      <c r="A64" s="3314" t="s">
        <v>785</v>
      </c>
      <c r="B64" s="3315" t="s">
        <v>15</v>
      </c>
      <c r="C64" s="3315" t="s">
        <v>15</v>
      </c>
      <c r="D64" s="3315" t="s">
        <v>15</v>
      </c>
      <c r="E64" s="3315" t="s">
        <v>15</v>
      </c>
      <c r="F64" s="3315" t="s">
        <v>15</v>
      </c>
      <c r="G64" s="3315" t="s">
        <v>15</v>
      </c>
      <c r="H64" s="3315" t="s">
        <v>15</v>
      </c>
      <c r="I64" s="3315" t="s">
        <v>15</v>
      </c>
      <c r="J64" s="3315" t="s">
        <v>15</v>
      </c>
      <c r="K64" s="3315" t="s">
        <v>15</v>
      </c>
      <c r="L64" s="3315" t="s">
        <v>15</v>
      </c>
    </row>
    <row r="65" spans="1:12" ht="12" customHeight="1" x14ac:dyDescent="0.25">
      <c r="A65" s="3314" t="s">
        <v>786</v>
      </c>
      <c r="B65" s="3315" t="s">
        <v>15</v>
      </c>
      <c r="C65" s="3315" t="s">
        <v>15</v>
      </c>
      <c r="D65" s="3315" t="s">
        <v>15</v>
      </c>
      <c r="E65" s="3315" t="s">
        <v>15</v>
      </c>
      <c r="F65" s="3315" t="s">
        <v>15</v>
      </c>
      <c r="G65" s="3315" t="s">
        <v>15</v>
      </c>
      <c r="H65" s="3315" t="s">
        <v>15</v>
      </c>
      <c r="I65" s="3315" t="s">
        <v>15</v>
      </c>
      <c r="J65" s="3315" t="s">
        <v>15</v>
      </c>
      <c r="K65" s="3315" t="s">
        <v>15</v>
      </c>
      <c r="L65" s="3315" t="s">
        <v>15</v>
      </c>
    </row>
    <row r="66" spans="1:12" ht="12" customHeight="1" x14ac:dyDescent="0.25">
      <c r="A66" s="3314" t="s">
        <v>787</v>
      </c>
      <c r="B66" s="3315" t="s">
        <v>15</v>
      </c>
      <c r="C66" s="3315" t="s">
        <v>15</v>
      </c>
      <c r="D66" s="3315" t="s">
        <v>15</v>
      </c>
      <c r="E66" s="3315" t="s">
        <v>15</v>
      </c>
      <c r="F66" s="3315" t="s">
        <v>15</v>
      </c>
      <c r="G66" s="3315" t="s">
        <v>15</v>
      </c>
      <c r="H66" s="3315" t="s">
        <v>15</v>
      </c>
      <c r="I66" s="3315" t="s">
        <v>15</v>
      </c>
      <c r="J66" s="3315" t="s">
        <v>15</v>
      </c>
      <c r="K66" s="3315" t="s">
        <v>15</v>
      </c>
      <c r="L66" s="3315" t="s">
        <v>15</v>
      </c>
    </row>
    <row r="67" spans="1:12" ht="12" customHeight="1" x14ac:dyDescent="0.25">
      <c r="A67" s="3314" t="s">
        <v>788</v>
      </c>
      <c r="B67" s="3315" t="s">
        <v>15</v>
      </c>
      <c r="C67" s="3315" t="s">
        <v>15</v>
      </c>
      <c r="D67" s="3315" t="s">
        <v>15</v>
      </c>
      <c r="E67" s="3315" t="s">
        <v>15</v>
      </c>
      <c r="F67" s="3315" t="s">
        <v>15</v>
      </c>
      <c r="G67" s="3315" t="s">
        <v>15</v>
      </c>
      <c r="H67" s="3315" t="s">
        <v>15</v>
      </c>
      <c r="I67" s="3315" t="s">
        <v>15</v>
      </c>
      <c r="J67" s="3315" t="s">
        <v>15</v>
      </c>
      <c r="K67" s="3315" t="s">
        <v>15</v>
      </c>
      <c r="L67" s="3315" t="s">
        <v>15</v>
      </c>
    </row>
    <row r="68" spans="1:12" ht="10.4" customHeight="1" x14ac:dyDescent="0.25">
      <c r="A68" s="3314" t="s">
        <v>789</v>
      </c>
      <c r="B68" s="3315" t="s">
        <v>15</v>
      </c>
      <c r="C68" s="3315" t="s">
        <v>15</v>
      </c>
      <c r="D68" s="3315" t="s">
        <v>15</v>
      </c>
      <c r="E68" s="3315" t="s">
        <v>15</v>
      </c>
      <c r="F68" s="3315" t="s">
        <v>15</v>
      </c>
      <c r="G68" s="3315" t="s">
        <v>15</v>
      </c>
      <c r="H68" s="3315" t="s">
        <v>15</v>
      </c>
      <c r="I68" s="3315" t="s">
        <v>15</v>
      </c>
      <c r="J68" s="3315" t="s">
        <v>15</v>
      </c>
      <c r="K68" s="3315" t="s">
        <v>15</v>
      </c>
      <c r="L68" s="3315" t="s">
        <v>15</v>
      </c>
    </row>
    <row r="69" spans="1:12" ht="10.4" customHeight="1" x14ac:dyDescent="0.25">
      <c r="A69" s="3314" t="s">
        <v>790</v>
      </c>
      <c r="B69" s="3315" t="s">
        <v>15</v>
      </c>
      <c r="C69" s="3315" t="s">
        <v>15</v>
      </c>
      <c r="D69" s="3315" t="s">
        <v>15</v>
      </c>
      <c r="E69" s="3315" t="s">
        <v>15</v>
      </c>
      <c r="F69" s="3315" t="s">
        <v>15</v>
      </c>
      <c r="G69" s="3315" t="s">
        <v>15</v>
      </c>
      <c r="H69" s="3315" t="s">
        <v>15</v>
      </c>
      <c r="I69" s="3315" t="s">
        <v>15</v>
      </c>
      <c r="J69" s="3315" t="s">
        <v>15</v>
      </c>
      <c r="K69" s="3315" t="s">
        <v>15</v>
      </c>
      <c r="L69" s="3315" t="s">
        <v>15</v>
      </c>
    </row>
    <row r="70" spans="1:12" ht="10.4" customHeight="1" x14ac:dyDescent="0.25">
      <c r="A70" s="3314" t="s">
        <v>791</v>
      </c>
      <c r="B70" s="3315" t="s">
        <v>15</v>
      </c>
      <c r="C70" s="3315" t="s">
        <v>15</v>
      </c>
      <c r="D70" s="3315" t="s">
        <v>15</v>
      </c>
      <c r="E70" s="3315" t="s">
        <v>15</v>
      </c>
      <c r="F70" s="3315" t="s">
        <v>15</v>
      </c>
      <c r="G70" s="3315" t="s">
        <v>15</v>
      </c>
      <c r="H70" s="3315" t="s">
        <v>15</v>
      </c>
      <c r="I70" s="3315" t="s">
        <v>15</v>
      </c>
      <c r="J70" s="3315" t="s">
        <v>15</v>
      </c>
      <c r="K70" s="3315" t="s">
        <v>15</v>
      </c>
      <c r="L70" s="3315" t="s">
        <v>15</v>
      </c>
    </row>
    <row r="71" spans="1:12" ht="10.4" customHeight="1" x14ac:dyDescent="0.25">
      <c r="A71" s="2091"/>
      <c r="B71" s="2090"/>
      <c r="C71" s="2090"/>
      <c r="D71" s="3322"/>
      <c r="E71" s="3322" t="s">
        <v>15</v>
      </c>
      <c r="F71" s="3322" t="s">
        <v>15</v>
      </c>
      <c r="G71" s="3322" t="s">
        <v>15</v>
      </c>
      <c r="H71" s="3322" t="s">
        <v>15</v>
      </c>
      <c r="I71" s="3322" t="s">
        <v>15</v>
      </c>
      <c r="J71" s="3322" t="s">
        <v>15</v>
      </c>
      <c r="K71" s="3322" t="s">
        <v>15</v>
      </c>
      <c r="L71" s="3322" t="s">
        <v>15</v>
      </c>
    </row>
    <row r="72" spans="1:12" ht="10.4" customHeight="1" x14ac:dyDescent="0.25">
      <c r="A72" s="3322"/>
      <c r="B72" s="3322" t="s">
        <v>15</v>
      </c>
      <c r="C72" s="3322" t="s">
        <v>15</v>
      </c>
      <c r="D72" s="3322" t="s">
        <v>15</v>
      </c>
      <c r="E72" s="3322" t="s">
        <v>15</v>
      </c>
      <c r="F72" s="3322" t="s">
        <v>15</v>
      </c>
      <c r="G72" s="3322" t="s">
        <v>15</v>
      </c>
      <c r="H72" s="3322" t="s">
        <v>15</v>
      </c>
      <c r="I72" s="3322" t="s">
        <v>15</v>
      </c>
      <c r="J72" s="3322" t="s">
        <v>15</v>
      </c>
      <c r="K72" s="3322" t="s">
        <v>15</v>
      </c>
      <c r="L72" s="3322" t="s">
        <v>15</v>
      </c>
    </row>
    <row r="73" spans="1:12" ht="12" customHeight="1" x14ac:dyDescent="0.25">
      <c r="A73" s="3322"/>
      <c r="B73" s="3322" t="s">
        <v>15</v>
      </c>
      <c r="C73" s="3322" t="s">
        <v>15</v>
      </c>
      <c r="D73" s="3322" t="s">
        <v>15</v>
      </c>
      <c r="E73" s="3322" t="s">
        <v>15</v>
      </c>
      <c r="F73" s="3322" t="s">
        <v>15</v>
      </c>
      <c r="G73" s="3322" t="s">
        <v>15</v>
      </c>
      <c r="H73" s="3322" t="s">
        <v>15</v>
      </c>
      <c r="I73" s="3322" t="s">
        <v>15</v>
      </c>
      <c r="J73" s="3322" t="s">
        <v>15</v>
      </c>
      <c r="K73" s="3322" t="s">
        <v>15</v>
      </c>
      <c r="L73" s="3322" t="s">
        <v>15</v>
      </c>
    </row>
  </sheetData>
  <mergeCells count="17">
    <mergeCell ref="A68:L68"/>
    <mergeCell ref="A2:L2"/>
    <mergeCell ref="B3:C3"/>
    <mergeCell ref="D3:G3"/>
    <mergeCell ref="H3:J3"/>
    <mergeCell ref="K3:L3"/>
    <mergeCell ref="A62:L62"/>
    <mergeCell ref="A63:L63"/>
    <mergeCell ref="A64:L64"/>
    <mergeCell ref="A65:L65"/>
    <mergeCell ref="A66:L66"/>
    <mergeCell ref="A67:L67"/>
    <mergeCell ref="A69:L69"/>
    <mergeCell ref="A70:L70"/>
    <mergeCell ref="D71:L71"/>
    <mergeCell ref="A72:L72"/>
    <mergeCell ref="A73:L73"/>
  </mergeCells>
  <hyperlinks>
    <hyperlink ref="A1" location="ToC!A2" display="Back to Table of Contents" xr:uid="{AE28C3B9-DC3A-4213-91DF-87B25455F2FC}"/>
  </hyperlinks>
  <pageMargins left="0.5" right="0.5" top="0.5" bottom="0.5" header="0.25" footer="0.25"/>
  <pageSetup scale="56" orientation="landscape" r:id="rId1"/>
  <headerFooter>
    <oddFooter>&amp;L&amp;G&amp;C&amp;"Scotia,Regular"&amp;9Supplementary Financial Information (SFI)&amp;R21&amp;"Scotia,Regular"&amp;7</oddFooter>
  </headerFooter>
  <legacyDrawingHF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E54DED-D9B6-4CCE-B9ED-472D8970815D}">
  <sheetPr>
    <pageSetUpPr fitToPage="1"/>
  </sheetPr>
  <dimension ref="A1:P37"/>
  <sheetViews>
    <sheetView showGridLines="0" zoomScaleNormal="100" workbookViewId="0"/>
  </sheetViews>
  <sheetFormatPr defaultRowHeight="12.5" x14ac:dyDescent="0.25"/>
  <cols>
    <col min="1" max="1" width="30.7265625" style="22" customWidth="1"/>
    <col min="2" max="16" width="11.7265625" style="22" customWidth="1"/>
    <col min="17" max="16384" width="8.7265625" style="22"/>
  </cols>
  <sheetData>
    <row r="1" spans="1:16" ht="20" customHeight="1" x14ac:dyDescent="0.25">
      <c r="A1" s="21" t="s">
        <v>13</v>
      </c>
    </row>
    <row r="2" spans="1:16" ht="25" customHeight="1" x14ac:dyDescent="0.25">
      <c r="A2" s="3345" t="s">
        <v>792</v>
      </c>
      <c r="B2" s="3345" t="s">
        <v>15</v>
      </c>
      <c r="C2" s="3345" t="s">
        <v>15</v>
      </c>
      <c r="D2" s="3345" t="s">
        <v>15</v>
      </c>
      <c r="E2" s="3345" t="s">
        <v>15</v>
      </c>
      <c r="F2" s="3345" t="s">
        <v>15</v>
      </c>
      <c r="G2" s="3345" t="s">
        <v>15</v>
      </c>
      <c r="H2" s="3345" t="s">
        <v>15</v>
      </c>
      <c r="I2" s="3345" t="s">
        <v>15</v>
      </c>
      <c r="J2" s="3345" t="s">
        <v>15</v>
      </c>
      <c r="K2" s="3345" t="s">
        <v>15</v>
      </c>
      <c r="L2" s="3345" t="s">
        <v>15</v>
      </c>
      <c r="M2" s="3345" t="s">
        <v>15</v>
      </c>
      <c r="N2" s="3345" t="s">
        <v>15</v>
      </c>
      <c r="O2" s="3345" t="s">
        <v>15</v>
      </c>
      <c r="P2" s="3345" t="s">
        <v>15</v>
      </c>
    </row>
    <row r="3" spans="1:16" ht="20.149999999999999" customHeight="1" x14ac:dyDescent="0.25">
      <c r="A3" s="2216"/>
      <c r="B3" s="3346" t="s">
        <v>674</v>
      </c>
      <c r="C3" s="3347" t="s">
        <v>15</v>
      </c>
      <c r="D3" s="3348" t="s">
        <v>15</v>
      </c>
      <c r="E3" s="3349" t="s">
        <v>675</v>
      </c>
      <c r="F3" s="3350" t="s">
        <v>15</v>
      </c>
      <c r="G3" s="3351" t="s">
        <v>15</v>
      </c>
      <c r="H3" s="3349" t="s">
        <v>676</v>
      </c>
      <c r="I3" s="3350" t="s">
        <v>15</v>
      </c>
      <c r="J3" s="3351" t="s">
        <v>15</v>
      </c>
      <c r="K3" s="3349" t="s">
        <v>677</v>
      </c>
      <c r="L3" s="3350" t="s">
        <v>15</v>
      </c>
      <c r="M3" s="3351" t="s">
        <v>15</v>
      </c>
      <c r="N3" s="3349" t="s">
        <v>678</v>
      </c>
      <c r="O3" s="3350" t="s">
        <v>15</v>
      </c>
      <c r="P3" s="3350" t="s">
        <v>15</v>
      </c>
    </row>
    <row r="4" spans="1:16" ht="47.25" customHeight="1" x14ac:dyDescent="0.3">
      <c r="A4" s="2217"/>
      <c r="B4" s="2218"/>
      <c r="C4" s="2219" t="s">
        <v>793</v>
      </c>
      <c r="D4" s="2220"/>
      <c r="E4" s="2221"/>
      <c r="F4" s="2222" t="s">
        <v>794</v>
      </c>
      <c r="G4" s="2223"/>
      <c r="H4" s="2221"/>
      <c r="I4" s="2224" t="s">
        <v>794</v>
      </c>
      <c r="J4" s="2223"/>
      <c r="K4" s="2221"/>
      <c r="L4" s="2224" t="s">
        <v>794</v>
      </c>
      <c r="M4" s="2223"/>
      <c r="N4" s="2221"/>
      <c r="O4" s="2222" t="s">
        <v>794</v>
      </c>
      <c r="P4" s="2225"/>
    </row>
    <row r="5" spans="1:16" ht="20.149999999999999" customHeight="1" x14ac:dyDescent="0.25">
      <c r="A5" s="2226" t="s">
        <v>271</v>
      </c>
      <c r="B5" s="1960" t="s">
        <v>795</v>
      </c>
      <c r="C5" s="2227" t="s">
        <v>796</v>
      </c>
      <c r="D5" s="2228" t="s">
        <v>797</v>
      </c>
      <c r="E5" s="1962" t="s">
        <v>798</v>
      </c>
      <c r="F5" s="2229" t="s">
        <v>799</v>
      </c>
      <c r="G5" s="1963" t="s">
        <v>800</v>
      </c>
      <c r="H5" s="1962" t="s">
        <v>798</v>
      </c>
      <c r="I5" s="2230" t="s">
        <v>799</v>
      </c>
      <c r="J5" s="1963" t="s">
        <v>800</v>
      </c>
      <c r="K5" s="1962" t="s">
        <v>798</v>
      </c>
      <c r="L5" s="2230" t="s">
        <v>799</v>
      </c>
      <c r="M5" s="1963" t="s">
        <v>800</v>
      </c>
      <c r="N5" s="1962" t="s">
        <v>798</v>
      </c>
      <c r="O5" s="2229" t="s">
        <v>799</v>
      </c>
      <c r="P5" s="2231" t="s">
        <v>800</v>
      </c>
    </row>
    <row r="6" spans="1:16" ht="20.149999999999999" customHeight="1" x14ac:dyDescent="0.25">
      <c r="A6" s="2232" t="s">
        <v>322</v>
      </c>
      <c r="B6" s="2233">
        <v>2178</v>
      </c>
      <c r="C6" s="2234">
        <v>580</v>
      </c>
      <c r="D6" s="2235">
        <v>1598</v>
      </c>
      <c r="E6" s="2236">
        <v>2055</v>
      </c>
      <c r="F6" s="2237">
        <v>533</v>
      </c>
      <c r="G6" s="2238">
        <v>1522</v>
      </c>
      <c r="H6" s="2236">
        <v>1864</v>
      </c>
      <c r="I6" s="2237">
        <v>498</v>
      </c>
      <c r="J6" s="2238">
        <v>1366</v>
      </c>
      <c r="K6" s="2239">
        <v>1768</v>
      </c>
      <c r="L6" s="2240">
        <v>483</v>
      </c>
      <c r="M6" s="2241">
        <v>1285</v>
      </c>
      <c r="N6" s="2242">
        <v>1659</v>
      </c>
      <c r="O6" s="2243">
        <v>455</v>
      </c>
      <c r="P6" s="2244">
        <v>1204</v>
      </c>
    </row>
    <row r="7" spans="1:16" ht="20.149999999999999" customHeight="1" x14ac:dyDescent="0.25">
      <c r="A7" s="2245" t="s">
        <v>567</v>
      </c>
      <c r="B7" s="2246">
        <v>1175</v>
      </c>
      <c r="C7" s="2247">
        <v>656</v>
      </c>
      <c r="D7" s="2248">
        <v>519</v>
      </c>
      <c r="E7" s="2249">
        <v>1180</v>
      </c>
      <c r="F7" s="2250">
        <v>623</v>
      </c>
      <c r="G7" s="2251">
        <v>557</v>
      </c>
      <c r="H7" s="2249">
        <v>1176</v>
      </c>
      <c r="I7" s="2250">
        <v>664</v>
      </c>
      <c r="J7" s="2251">
        <v>512</v>
      </c>
      <c r="K7" s="2252">
        <v>1079</v>
      </c>
      <c r="L7" s="2253">
        <v>632</v>
      </c>
      <c r="M7" s="2254">
        <v>447</v>
      </c>
      <c r="N7" s="2255">
        <v>1040</v>
      </c>
      <c r="O7" s="2256">
        <v>608</v>
      </c>
      <c r="P7" s="2257">
        <v>432</v>
      </c>
    </row>
    <row r="8" spans="1:16" ht="20.149999999999999" customHeight="1" x14ac:dyDescent="0.25">
      <c r="A8" s="2245" t="s">
        <v>801</v>
      </c>
      <c r="B8" s="2246">
        <v>0</v>
      </c>
      <c r="C8" s="2247">
        <v>0</v>
      </c>
      <c r="D8" s="2248">
        <v>0</v>
      </c>
      <c r="E8" s="2249">
        <v>0</v>
      </c>
      <c r="F8" s="2250">
        <v>0</v>
      </c>
      <c r="G8" s="2251">
        <v>0</v>
      </c>
      <c r="H8" s="2249">
        <v>0</v>
      </c>
      <c r="I8" s="2250">
        <v>0</v>
      </c>
      <c r="J8" s="2251">
        <v>0</v>
      </c>
      <c r="K8" s="2252">
        <v>0</v>
      </c>
      <c r="L8" s="2253">
        <v>0</v>
      </c>
      <c r="M8" s="2254">
        <v>0</v>
      </c>
      <c r="N8" s="2255">
        <v>0</v>
      </c>
      <c r="O8" s="2256">
        <v>0</v>
      </c>
      <c r="P8" s="2257">
        <v>0</v>
      </c>
    </row>
    <row r="9" spans="1:16" ht="20.149999999999999" customHeight="1" x14ac:dyDescent="0.25">
      <c r="A9" s="2258" t="s">
        <v>682</v>
      </c>
      <c r="B9" s="2259">
        <v>3353</v>
      </c>
      <c r="C9" s="2259">
        <v>1236</v>
      </c>
      <c r="D9" s="2259">
        <v>2117</v>
      </c>
      <c r="E9" s="2249">
        <v>3235</v>
      </c>
      <c r="F9" s="2250">
        <v>1156</v>
      </c>
      <c r="G9" s="2251">
        <v>2079</v>
      </c>
      <c r="H9" s="2249">
        <v>3040</v>
      </c>
      <c r="I9" s="2250">
        <v>1162</v>
      </c>
      <c r="J9" s="2251">
        <v>1878</v>
      </c>
      <c r="K9" s="2252">
        <v>2847</v>
      </c>
      <c r="L9" s="2253">
        <v>1115</v>
      </c>
      <c r="M9" s="2254">
        <v>1732</v>
      </c>
      <c r="N9" s="2255">
        <v>2699</v>
      </c>
      <c r="O9" s="2256">
        <v>1063</v>
      </c>
      <c r="P9" s="2257">
        <v>1636</v>
      </c>
    </row>
    <row r="10" spans="1:16" ht="20.149999999999999" customHeight="1" x14ac:dyDescent="0.25">
      <c r="A10" s="2258"/>
      <c r="B10" s="2260"/>
      <c r="C10" s="2261"/>
      <c r="D10" s="2262"/>
      <c r="E10" s="2263"/>
      <c r="F10" s="2264"/>
      <c r="G10" s="2265"/>
      <c r="H10" s="2263"/>
      <c r="I10" s="2264"/>
      <c r="J10" s="2265"/>
      <c r="K10" s="2266"/>
      <c r="L10" s="2267"/>
      <c r="M10" s="2268"/>
      <c r="N10" s="2269"/>
      <c r="O10" s="2270"/>
      <c r="P10" s="2271"/>
    </row>
    <row r="11" spans="1:16" ht="20.149999999999999" customHeight="1" x14ac:dyDescent="0.25">
      <c r="A11" s="2245" t="s">
        <v>683</v>
      </c>
      <c r="B11" s="2260"/>
      <c r="C11" s="2261"/>
      <c r="D11" s="2262"/>
      <c r="E11" s="2263"/>
      <c r="F11" s="2264"/>
      <c r="G11" s="2265"/>
      <c r="H11" s="2263"/>
      <c r="I11" s="2264"/>
      <c r="J11" s="2265"/>
      <c r="K11" s="2266"/>
      <c r="L11" s="2267"/>
      <c r="M11" s="2268"/>
      <c r="N11" s="2269"/>
      <c r="O11" s="2270"/>
      <c r="P11" s="2271"/>
    </row>
    <row r="12" spans="1:16" ht="20.149999999999999" customHeight="1" x14ac:dyDescent="0.25">
      <c r="A12" s="2272" t="s">
        <v>684</v>
      </c>
      <c r="B12" s="2246">
        <v>213</v>
      </c>
      <c r="C12" s="2247">
        <v>78</v>
      </c>
      <c r="D12" s="2248">
        <v>135</v>
      </c>
      <c r="E12" s="2249">
        <v>201</v>
      </c>
      <c r="F12" s="2250">
        <v>58</v>
      </c>
      <c r="G12" s="2251">
        <v>143</v>
      </c>
      <c r="H12" s="2249">
        <v>118</v>
      </c>
      <c r="I12" s="2250">
        <v>48</v>
      </c>
      <c r="J12" s="2251">
        <v>70</v>
      </c>
      <c r="K12" s="2252">
        <v>117</v>
      </c>
      <c r="L12" s="2253">
        <v>40</v>
      </c>
      <c r="M12" s="2254">
        <v>77</v>
      </c>
      <c r="N12" s="2255">
        <v>120</v>
      </c>
      <c r="O12" s="2256">
        <v>20</v>
      </c>
      <c r="P12" s="2257">
        <v>100</v>
      </c>
    </row>
    <row r="13" spans="1:16" ht="20.149999999999999" customHeight="1" x14ac:dyDescent="0.25">
      <c r="A13" s="2272" t="s">
        <v>802</v>
      </c>
      <c r="B13" s="2249">
        <v>0</v>
      </c>
      <c r="C13" s="2250">
        <v>0</v>
      </c>
      <c r="D13" s="2251">
        <v>0</v>
      </c>
      <c r="E13" s="2249">
        <v>0</v>
      </c>
      <c r="F13" s="2250">
        <v>0</v>
      </c>
      <c r="G13" s="2251">
        <v>0</v>
      </c>
      <c r="H13" s="2249">
        <v>0</v>
      </c>
      <c r="I13" s="2250">
        <v>0</v>
      </c>
      <c r="J13" s="2251">
        <v>0</v>
      </c>
      <c r="K13" s="2252">
        <v>0</v>
      </c>
      <c r="L13" s="2253">
        <v>0</v>
      </c>
      <c r="M13" s="2254">
        <v>0</v>
      </c>
      <c r="N13" s="2255">
        <v>1</v>
      </c>
      <c r="O13" s="2256">
        <v>0</v>
      </c>
      <c r="P13" s="2257">
        <v>1</v>
      </c>
    </row>
    <row r="14" spans="1:16" ht="20.149999999999999" customHeight="1" x14ac:dyDescent="0.25">
      <c r="A14" s="2245" t="s">
        <v>686</v>
      </c>
      <c r="B14" s="2246">
        <v>441</v>
      </c>
      <c r="C14" s="2247">
        <v>189</v>
      </c>
      <c r="D14" s="2248">
        <v>252</v>
      </c>
      <c r="E14" s="2249">
        <v>455</v>
      </c>
      <c r="F14" s="2250">
        <v>198</v>
      </c>
      <c r="G14" s="2251">
        <v>257</v>
      </c>
      <c r="H14" s="2249">
        <v>456</v>
      </c>
      <c r="I14" s="2250">
        <v>202</v>
      </c>
      <c r="J14" s="2251">
        <v>254</v>
      </c>
      <c r="K14" s="2252">
        <v>464</v>
      </c>
      <c r="L14" s="2253">
        <v>203</v>
      </c>
      <c r="M14" s="2254">
        <v>261</v>
      </c>
      <c r="N14" s="2255">
        <v>458</v>
      </c>
      <c r="O14" s="2256">
        <v>217</v>
      </c>
      <c r="P14" s="2257">
        <v>241</v>
      </c>
    </row>
    <row r="15" spans="1:16" ht="20.149999999999999" customHeight="1" x14ac:dyDescent="0.25">
      <c r="A15" s="2245" t="s">
        <v>803</v>
      </c>
      <c r="B15" s="2246">
        <v>787</v>
      </c>
      <c r="C15" s="2247">
        <v>146</v>
      </c>
      <c r="D15" s="2248">
        <v>641</v>
      </c>
      <c r="E15" s="2249">
        <v>670</v>
      </c>
      <c r="F15" s="2250">
        <v>146</v>
      </c>
      <c r="G15" s="2251">
        <v>524</v>
      </c>
      <c r="H15" s="2249">
        <v>773</v>
      </c>
      <c r="I15" s="2250">
        <v>150</v>
      </c>
      <c r="J15" s="2251">
        <v>623</v>
      </c>
      <c r="K15" s="2252">
        <v>690</v>
      </c>
      <c r="L15" s="2253">
        <v>124</v>
      </c>
      <c r="M15" s="2254">
        <v>566</v>
      </c>
      <c r="N15" s="2255">
        <v>626</v>
      </c>
      <c r="O15" s="2256">
        <v>113</v>
      </c>
      <c r="P15" s="2257">
        <v>513</v>
      </c>
    </row>
    <row r="16" spans="1:16" ht="20.149999999999999" customHeight="1" x14ac:dyDescent="0.25">
      <c r="A16" s="2245" t="s">
        <v>688</v>
      </c>
      <c r="B16" s="2246">
        <v>29</v>
      </c>
      <c r="C16" s="2247">
        <v>4</v>
      </c>
      <c r="D16" s="2248">
        <v>25</v>
      </c>
      <c r="E16" s="2249">
        <v>32</v>
      </c>
      <c r="F16" s="2250">
        <v>7</v>
      </c>
      <c r="G16" s="2251">
        <v>25</v>
      </c>
      <c r="H16" s="2249">
        <v>33</v>
      </c>
      <c r="I16" s="2250">
        <v>7</v>
      </c>
      <c r="J16" s="2251">
        <v>26</v>
      </c>
      <c r="K16" s="2252">
        <v>34</v>
      </c>
      <c r="L16" s="2253">
        <v>8</v>
      </c>
      <c r="M16" s="2254">
        <v>26</v>
      </c>
      <c r="N16" s="2255">
        <v>37</v>
      </c>
      <c r="O16" s="2256">
        <v>8</v>
      </c>
      <c r="P16" s="2257">
        <v>29</v>
      </c>
    </row>
    <row r="17" spans="1:16" ht="20.149999999999999" customHeight="1" x14ac:dyDescent="0.25">
      <c r="A17" s="2245" t="s">
        <v>689</v>
      </c>
      <c r="B17" s="2246">
        <v>333</v>
      </c>
      <c r="C17" s="2247">
        <v>70</v>
      </c>
      <c r="D17" s="2248">
        <v>263</v>
      </c>
      <c r="E17" s="2249">
        <v>317</v>
      </c>
      <c r="F17" s="2250">
        <v>68</v>
      </c>
      <c r="G17" s="2251">
        <v>249</v>
      </c>
      <c r="H17" s="2249">
        <v>82</v>
      </c>
      <c r="I17" s="2250">
        <v>29</v>
      </c>
      <c r="J17" s="2251">
        <v>53</v>
      </c>
      <c r="K17" s="2252">
        <v>94</v>
      </c>
      <c r="L17" s="2253">
        <v>39</v>
      </c>
      <c r="M17" s="2254">
        <v>55</v>
      </c>
      <c r="N17" s="2255">
        <v>95</v>
      </c>
      <c r="O17" s="2256">
        <v>40</v>
      </c>
      <c r="P17" s="2257">
        <v>55</v>
      </c>
    </row>
    <row r="18" spans="1:16" ht="20.149999999999999" customHeight="1" x14ac:dyDescent="0.25">
      <c r="A18" s="2245" t="s">
        <v>690</v>
      </c>
      <c r="B18" s="2246">
        <v>32</v>
      </c>
      <c r="C18" s="2247">
        <v>8</v>
      </c>
      <c r="D18" s="2248">
        <v>24</v>
      </c>
      <c r="E18" s="2249">
        <v>29</v>
      </c>
      <c r="F18" s="2250">
        <v>8</v>
      </c>
      <c r="G18" s="2251">
        <v>21</v>
      </c>
      <c r="H18" s="2249">
        <v>27</v>
      </c>
      <c r="I18" s="2250">
        <v>9</v>
      </c>
      <c r="J18" s="2251">
        <v>18</v>
      </c>
      <c r="K18" s="2252">
        <v>16</v>
      </c>
      <c r="L18" s="2253">
        <v>8</v>
      </c>
      <c r="M18" s="2254">
        <v>8</v>
      </c>
      <c r="N18" s="2255">
        <v>21</v>
      </c>
      <c r="O18" s="2256">
        <v>9</v>
      </c>
      <c r="P18" s="2257">
        <v>12</v>
      </c>
    </row>
    <row r="19" spans="1:16" ht="20.149999999999999" customHeight="1" x14ac:dyDescent="0.25">
      <c r="A19" s="2245" t="s">
        <v>691</v>
      </c>
      <c r="B19" s="2246">
        <v>269</v>
      </c>
      <c r="C19" s="2247">
        <v>66</v>
      </c>
      <c r="D19" s="2248">
        <v>203</v>
      </c>
      <c r="E19" s="2249">
        <v>282</v>
      </c>
      <c r="F19" s="2250">
        <v>66</v>
      </c>
      <c r="G19" s="2251">
        <v>216</v>
      </c>
      <c r="H19" s="2249">
        <v>272</v>
      </c>
      <c r="I19" s="2250">
        <v>73</v>
      </c>
      <c r="J19" s="2251">
        <v>199</v>
      </c>
      <c r="K19" s="2252">
        <v>316</v>
      </c>
      <c r="L19" s="2253">
        <v>80</v>
      </c>
      <c r="M19" s="2254">
        <v>236</v>
      </c>
      <c r="N19" s="2255">
        <v>248</v>
      </c>
      <c r="O19" s="2256">
        <v>68</v>
      </c>
      <c r="P19" s="2257">
        <v>180</v>
      </c>
    </row>
    <row r="20" spans="1:16" ht="20.149999999999999" customHeight="1" x14ac:dyDescent="0.25">
      <c r="A20" s="2245" t="s">
        <v>692</v>
      </c>
      <c r="B20" s="2246">
        <v>81</v>
      </c>
      <c r="C20" s="2247">
        <v>10</v>
      </c>
      <c r="D20" s="2248">
        <v>71</v>
      </c>
      <c r="E20" s="2249">
        <v>92</v>
      </c>
      <c r="F20" s="2250">
        <v>14</v>
      </c>
      <c r="G20" s="2251">
        <v>78</v>
      </c>
      <c r="H20" s="2249">
        <v>95</v>
      </c>
      <c r="I20" s="2250">
        <v>14</v>
      </c>
      <c r="J20" s="2251">
        <v>81</v>
      </c>
      <c r="K20" s="2252">
        <v>88</v>
      </c>
      <c r="L20" s="2253">
        <v>14</v>
      </c>
      <c r="M20" s="2254">
        <v>74</v>
      </c>
      <c r="N20" s="2255">
        <v>88</v>
      </c>
      <c r="O20" s="2256">
        <v>14</v>
      </c>
      <c r="P20" s="2257">
        <v>74</v>
      </c>
    </row>
    <row r="21" spans="1:16" ht="20.149999999999999" customHeight="1" x14ac:dyDescent="0.25">
      <c r="A21" s="2245" t="s">
        <v>693</v>
      </c>
      <c r="B21" s="2246">
        <v>9</v>
      </c>
      <c r="C21" s="2247">
        <v>4</v>
      </c>
      <c r="D21" s="2248">
        <v>5</v>
      </c>
      <c r="E21" s="2249">
        <v>7</v>
      </c>
      <c r="F21" s="2250">
        <v>3</v>
      </c>
      <c r="G21" s="2251">
        <v>4</v>
      </c>
      <c r="H21" s="2249">
        <v>6</v>
      </c>
      <c r="I21" s="2250">
        <v>3</v>
      </c>
      <c r="J21" s="2251">
        <v>3</v>
      </c>
      <c r="K21" s="2252">
        <v>6</v>
      </c>
      <c r="L21" s="2253">
        <v>3</v>
      </c>
      <c r="M21" s="2254">
        <v>3</v>
      </c>
      <c r="N21" s="2255">
        <v>26</v>
      </c>
      <c r="O21" s="2256">
        <v>5</v>
      </c>
      <c r="P21" s="2257">
        <v>21</v>
      </c>
    </row>
    <row r="22" spans="1:16" ht="20.149999999999999" customHeight="1" x14ac:dyDescent="0.25">
      <c r="A22" s="2245" t="s">
        <v>694</v>
      </c>
      <c r="B22" s="2246">
        <v>54</v>
      </c>
      <c r="C22" s="2247">
        <v>19</v>
      </c>
      <c r="D22" s="2248">
        <v>35</v>
      </c>
      <c r="E22" s="2249">
        <v>55</v>
      </c>
      <c r="F22" s="2250">
        <v>20</v>
      </c>
      <c r="G22" s="2251">
        <v>35</v>
      </c>
      <c r="H22" s="2249">
        <v>57</v>
      </c>
      <c r="I22" s="2250">
        <v>21</v>
      </c>
      <c r="J22" s="2251">
        <v>36</v>
      </c>
      <c r="K22" s="2252">
        <v>64</v>
      </c>
      <c r="L22" s="2253">
        <v>24</v>
      </c>
      <c r="M22" s="2254">
        <v>40</v>
      </c>
      <c r="N22" s="2255">
        <v>66</v>
      </c>
      <c r="O22" s="2256">
        <v>21</v>
      </c>
      <c r="P22" s="2257">
        <v>45</v>
      </c>
    </row>
    <row r="23" spans="1:16" ht="20.149999999999999" customHeight="1" x14ac:dyDescent="0.25">
      <c r="A23" s="2245" t="s">
        <v>695</v>
      </c>
      <c r="B23" s="2246">
        <v>4</v>
      </c>
      <c r="C23" s="2247">
        <v>2</v>
      </c>
      <c r="D23" s="2248">
        <v>2</v>
      </c>
      <c r="E23" s="2249">
        <v>5</v>
      </c>
      <c r="F23" s="2250">
        <v>2</v>
      </c>
      <c r="G23" s="2251">
        <v>3</v>
      </c>
      <c r="H23" s="2249">
        <v>4</v>
      </c>
      <c r="I23" s="2250">
        <v>2</v>
      </c>
      <c r="J23" s="2251">
        <v>2</v>
      </c>
      <c r="K23" s="2252">
        <v>4</v>
      </c>
      <c r="L23" s="2253">
        <v>2</v>
      </c>
      <c r="M23" s="2254">
        <v>2</v>
      </c>
      <c r="N23" s="2255">
        <v>74</v>
      </c>
      <c r="O23" s="2256">
        <v>6</v>
      </c>
      <c r="P23" s="2257">
        <v>68</v>
      </c>
    </row>
    <row r="24" spans="1:16" ht="20.149999999999999" customHeight="1" x14ac:dyDescent="0.25">
      <c r="A24" s="2245" t="s">
        <v>696</v>
      </c>
      <c r="B24" s="2246">
        <v>55</v>
      </c>
      <c r="C24" s="2247">
        <v>21</v>
      </c>
      <c r="D24" s="2248">
        <v>34</v>
      </c>
      <c r="E24" s="2249">
        <v>63</v>
      </c>
      <c r="F24" s="2250">
        <v>21</v>
      </c>
      <c r="G24" s="2251">
        <v>42</v>
      </c>
      <c r="H24" s="2249">
        <v>68</v>
      </c>
      <c r="I24" s="2250">
        <v>18</v>
      </c>
      <c r="J24" s="2251">
        <v>50</v>
      </c>
      <c r="K24" s="2252">
        <v>73</v>
      </c>
      <c r="L24" s="2253">
        <v>21</v>
      </c>
      <c r="M24" s="2254">
        <v>52</v>
      </c>
      <c r="N24" s="2255">
        <v>62</v>
      </c>
      <c r="O24" s="2256">
        <v>20</v>
      </c>
      <c r="P24" s="2257">
        <v>42</v>
      </c>
    </row>
    <row r="25" spans="1:16" ht="20.149999999999999" customHeight="1" x14ac:dyDescent="0.25">
      <c r="A25" s="2245" t="s">
        <v>697</v>
      </c>
      <c r="B25" s="2246">
        <v>34</v>
      </c>
      <c r="C25" s="2247">
        <v>14</v>
      </c>
      <c r="D25" s="2248">
        <v>20</v>
      </c>
      <c r="E25" s="2249">
        <v>28</v>
      </c>
      <c r="F25" s="2250">
        <v>14</v>
      </c>
      <c r="G25" s="2251">
        <v>14</v>
      </c>
      <c r="H25" s="2249">
        <v>27</v>
      </c>
      <c r="I25" s="2250">
        <v>12</v>
      </c>
      <c r="J25" s="2251">
        <v>15</v>
      </c>
      <c r="K25" s="2252">
        <v>21</v>
      </c>
      <c r="L25" s="2253">
        <v>9</v>
      </c>
      <c r="M25" s="2254">
        <v>12</v>
      </c>
      <c r="N25" s="2255">
        <v>26</v>
      </c>
      <c r="O25" s="2256">
        <v>11</v>
      </c>
      <c r="P25" s="2257">
        <v>15</v>
      </c>
    </row>
    <row r="26" spans="1:16" ht="20.149999999999999" customHeight="1" x14ac:dyDescent="0.25">
      <c r="A26" s="2245" t="s">
        <v>698</v>
      </c>
      <c r="B26" s="2246">
        <v>81</v>
      </c>
      <c r="C26" s="2247">
        <v>18</v>
      </c>
      <c r="D26" s="2248">
        <v>63</v>
      </c>
      <c r="E26" s="2249">
        <v>79</v>
      </c>
      <c r="F26" s="2250">
        <v>17</v>
      </c>
      <c r="G26" s="2251">
        <v>62</v>
      </c>
      <c r="H26" s="2249">
        <v>82</v>
      </c>
      <c r="I26" s="2250">
        <v>16</v>
      </c>
      <c r="J26" s="2251">
        <v>66</v>
      </c>
      <c r="K26" s="2252">
        <v>78</v>
      </c>
      <c r="L26" s="2253">
        <v>15</v>
      </c>
      <c r="M26" s="2254">
        <v>63</v>
      </c>
      <c r="N26" s="2255">
        <v>80</v>
      </c>
      <c r="O26" s="2256">
        <v>16</v>
      </c>
      <c r="P26" s="2257">
        <v>64</v>
      </c>
    </row>
    <row r="27" spans="1:16" ht="20.149999999999999" customHeight="1" x14ac:dyDescent="0.25">
      <c r="A27" s="2245" t="s">
        <v>699</v>
      </c>
      <c r="B27" s="2246">
        <v>110</v>
      </c>
      <c r="C27" s="2247">
        <v>28</v>
      </c>
      <c r="D27" s="2248">
        <v>82</v>
      </c>
      <c r="E27" s="2249">
        <v>113</v>
      </c>
      <c r="F27" s="2250">
        <v>33</v>
      </c>
      <c r="G27" s="2251">
        <v>80</v>
      </c>
      <c r="H27" s="2249">
        <v>133</v>
      </c>
      <c r="I27" s="2250">
        <v>42</v>
      </c>
      <c r="J27" s="2251">
        <v>91</v>
      </c>
      <c r="K27" s="2252">
        <v>125</v>
      </c>
      <c r="L27" s="2253">
        <v>37</v>
      </c>
      <c r="M27" s="2254">
        <v>88</v>
      </c>
      <c r="N27" s="2255">
        <v>112</v>
      </c>
      <c r="O27" s="2256">
        <v>36</v>
      </c>
      <c r="P27" s="2257">
        <v>76</v>
      </c>
    </row>
    <row r="28" spans="1:16" ht="20.149999999999999" customHeight="1" x14ac:dyDescent="0.25">
      <c r="A28" s="2245" t="s">
        <v>700</v>
      </c>
      <c r="B28" s="2246">
        <v>79</v>
      </c>
      <c r="C28" s="2247">
        <v>16</v>
      </c>
      <c r="D28" s="2248">
        <v>63</v>
      </c>
      <c r="E28" s="2249">
        <v>77</v>
      </c>
      <c r="F28" s="2250">
        <v>10</v>
      </c>
      <c r="G28" s="2251">
        <v>67</v>
      </c>
      <c r="H28" s="2249">
        <v>80</v>
      </c>
      <c r="I28" s="2250">
        <v>11</v>
      </c>
      <c r="J28" s="2251">
        <v>69</v>
      </c>
      <c r="K28" s="2252">
        <v>79</v>
      </c>
      <c r="L28" s="2253">
        <v>12</v>
      </c>
      <c r="M28" s="2254">
        <v>67</v>
      </c>
      <c r="N28" s="2255">
        <v>91</v>
      </c>
      <c r="O28" s="2256">
        <v>14</v>
      </c>
      <c r="P28" s="2257">
        <v>77</v>
      </c>
    </row>
    <row r="29" spans="1:16" ht="20.149999999999999" customHeight="1" x14ac:dyDescent="0.25">
      <c r="A29" s="2245" t="s">
        <v>561</v>
      </c>
      <c r="B29" s="2246">
        <v>174</v>
      </c>
      <c r="C29" s="2247">
        <v>67</v>
      </c>
      <c r="D29" s="2248">
        <v>107</v>
      </c>
      <c r="E29" s="2249">
        <v>150</v>
      </c>
      <c r="F29" s="2250">
        <v>59</v>
      </c>
      <c r="G29" s="2251">
        <v>91</v>
      </c>
      <c r="H29" s="2249">
        <v>135</v>
      </c>
      <c r="I29" s="2250">
        <v>59</v>
      </c>
      <c r="J29" s="2251">
        <v>76</v>
      </c>
      <c r="K29" s="2252">
        <v>139</v>
      </c>
      <c r="L29" s="2253">
        <v>62</v>
      </c>
      <c r="M29" s="2254">
        <v>77</v>
      </c>
      <c r="N29" s="2255">
        <v>133</v>
      </c>
      <c r="O29" s="2256">
        <v>66</v>
      </c>
      <c r="P29" s="2257">
        <v>67</v>
      </c>
    </row>
    <row r="30" spans="1:16" ht="20.149999999999999" customHeight="1" x14ac:dyDescent="0.25">
      <c r="A30" s="2245" t="s">
        <v>804</v>
      </c>
      <c r="B30" s="2246">
        <v>261</v>
      </c>
      <c r="C30" s="2247">
        <v>4</v>
      </c>
      <c r="D30" s="2248">
        <v>257</v>
      </c>
      <c r="E30" s="2249">
        <v>229</v>
      </c>
      <c r="F30" s="2250">
        <v>4</v>
      </c>
      <c r="G30" s="2251">
        <v>225</v>
      </c>
      <c r="H30" s="2249">
        <v>238</v>
      </c>
      <c r="I30" s="2250">
        <v>3</v>
      </c>
      <c r="J30" s="2251">
        <v>235</v>
      </c>
      <c r="K30" s="2252">
        <v>232</v>
      </c>
      <c r="L30" s="2253">
        <v>4</v>
      </c>
      <c r="M30" s="2254">
        <v>228</v>
      </c>
      <c r="N30" s="2255">
        <v>242</v>
      </c>
      <c r="O30" s="2256">
        <v>4</v>
      </c>
      <c r="P30" s="2257">
        <v>238</v>
      </c>
    </row>
    <row r="31" spans="1:16" ht="20.149999999999999" customHeight="1" x14ac:dyDescent="0.25">
      <c r="A31" s="2258" t="s">
        <v>805</v>
      </c>
      <c r="B31" s="2246">
        <v>3046</v>
      </c>
      <c r="C31" s="2247">
        <v>764</v>
      </c>
      <c r="D31" s="2248">
        <v>2282</v>
      </c>
      <c r="E31" s="2249">
        <v>2884</v>
      </c>
      <c r="F31" s="2250">
        <v>748</v>
      </c>
      <c r="G31" s="2251">
        <v>2136</v>
      </c>
      <c r="H31" s="2249">
        <v>2686</v>
      </c>
      <c r="I31" s="2250">
        <v>719</v>
      </c>
      <c r="J31" s="2251">
        <v>1967</v>
      </c>
      <c r="K31" s="2252">
        <v>2640</v>
      </c>
      <c r="L31" s="2253">
        <v>705</v>
      </c>
      <c r="M31" s="2254">
        <v>1935</v>
      </c>
      <c r="N31" s="2255">
        <v>2606</v>
      </c>
      <c r="O31" s="2256">
        <v>688</v>
      </c>
      <c r="P31" s="2257">
        <v>1918</v>
      </c>
    </row>
    <row r="32" spans="1:16" ht="20.149999999999999" customHeight="1" x14ac:dyDescent="0.25">
      <c r="A32" s="2273"/>
      <c r="B32" s="2274"/>
      <c r="C32" s="2275"/>
      <c r="D32" s="2276"/>
      <c r="E32" s="2277"/>
      <c r="F32" s="2278"/>
      <c r="G32" s="2279"/>
      <c r="H32" s="2277"/>
      <c r="I32" s="2278"/>
      <c r="J32" s="2279"/>
      <c r="K32" s="2280"/>
      <c r="L32" s="2281"/>
      <c r="M32" s="2282"/>
      <c r="N32" s="2283"/>
      <c r="O32" s="2284"/>
      <c r="P32" s="2285"/>
    </row>
    <row r="33" spans="1:16" ht="30" customHeight="1" x14ac:dyDescent="0.25">
      <c r="A33" s="2286" t="s">
        <v>806</v>
      </c>
      <c r="B33" s="2287">
        <v>6399</v>
      </c>
      <c r="C33" s="2288">
        <v>2000</v>
      </c>
      <c r="D33" s="2289">
        <v>4399</v>
      </c>
      <c r="E33" s="2290">
        <v>6119</v>
      </c>
      <c r="F33" s="2291">
        <v>1904</v>
      </c>
      <c r="G33" s="2292">
        <v>4215</v>
      </c>
      <c r="H33" s="2290">
        <v>5726</v>
      </c>
      <c r="I33" s="2291">
        <v>1881</v>
      </c>
      <c r="J33" s="2292">
        <v>3845</v>
      </c>
      <c r="K33" s="2293">
        <v>5487</v>
      </c>
      <c r="L33" s="2294">
        <v>1820</v>
      </c>
      <c r="M33" s="2295">
        <v>3667</v>
      </c>
      <c r="N33" s="2296">
        <v>5305</v>
      </c>
      <c r="O33" s="2297">
        <v>1751</v>
      </c>
      <c r="P33" s="2298">
        <v>3554</v>
      </c>
    </row>
    <row r="34" spans="1:16" ht="15" customHeight="1" x14ac:dyDescent="0.25">
      <c r="A34" s="2155"/>
      <c r="B34" s="2299"/>
      <c r="C34" s="2299"/>
      <c r="D34" s="2299"/>
      <c r="E34" s="2300"/>
      <c r="F34" s="2300"/>
      <c r="G34" s="2300"/>
      <c r="H34" s="2300"/>
      <c r="I34" s="2300"/>
      <c r="J34" s="2300"/>
      <c r="K34" s="2300"/>
      <c r="L34" s="2300"/>
      <c r="M34" s="2300"/>
      <c r="N34" s="2300"/>
      <c r="O34" s="2300"/>
      <c r="P34" s="2300"/>
    </row>
    <row r="35" spans="1:16" ht="14.5" customHeight="1" x14ac:dyDescent="0.25">
      <c r="A35" s="3329" t="s">
        <v>807</v>
      </c>
      <c r="B35" s="3329" t="s">
        <v>15</v>
      </c>
      <c r="C35" s="3329" t="s">
        <v>15</v>
      </c>
      <c r="D35" s="3329" t="s">
        <v>15</v>
      </c>
      <c r="E35" s="3329" t="s">
        <v>15</v>
      </c>
      <c r="F35" s="3329" t="s">
        <v>15</v>
      </c>
      <c r="G35" s="3329" t="s">
        <v>15</v>
      </c>
      <c r="H35" s="3329" t="s">
        <v>15</v>
      </c>
      <c r="I35" s="3329" t="s">
        <v>15</v>
      </c>
      <c r="J35" s="3329" t="s">
        <v>15</v>
      </c>
      <c r="K35" s="3329" t="s">
        <v>15</v>
      </c>
      <c r="L35" s="3329" t="s">
        <v>15</v>
      </c>
      <c r="M35" s="3329" t="s">
        <v>15</v>
      </c>
      <c r="N35" s="3329" t="s">
        <v>15</v>
      </c>
      <c r="O35" s="3329" t="s">
        <v>15</v>
      </c>
      <c r="P35" s="3329" t="s">
        <v>15</v>
      </c>
    </row>
    <row r="36" spans="1:16" ht="10.4" customHeight="1" x14ac:dyDescent="0.25">
      <c r="A36" s="2301"/>
      <c r="B36" s="2302"/>
      <c r="C36" s="2302"/>
      <c r="D36" s="2302"/>
      <c r="E36" s="2302"/>
      <c r="F36" s="2302"/>
      <c r="G36" s="2302"/>
      <c r="H36" s="2302"/>
      <c r="I36" s="2302"/>
      <c r="J36" s="2302"/>
      <c r="K36" s="2302"/>
      <c r="L36" s="2302"/>
      <c r="M36" s="2302"/>
      <c r="N36" s="2302"/>
      <c r="O36" s="2302"/>
      <c r="P36" s="2302"/>
    </row>
    <row r="37" spans="1:16" ht="10.4" customHeight="1" x14ac:dyDescent="0.25">
      <c r="A37" s="2303"/>
      <c r="B37" s="2303"/>
      <c r="C37" s="2303"/>
      <c r="D37" s="2303"/>
      <c r="E37" s="2303"/>
      <c r="F37" s="2303"/>
      <c r="G37" s="2303"/>
      <c r="H37" s="2303"/>
      <c r="I37" s="2303"/>
      <c r="J37" s="2303"/>
      <c r="K37" s="2303"/>
      <c r="L37" s="2303"/>
      <c r="M37" s="2303"/>
      <c r="N37" s="2303"/>
      <c r="O37" s="2303"/>
      <c r="P37" s="2303"/>
    </row>
  </sheetData>
  <mergeCells count="7">
    <mergeCell ref="A35:P35"/>
    <mergeCell ref="A2:P2"/>
    <mergeCell ref="B3:D3"/>
    <mergeCell ref="E3:G3"/>
    <mergeCell ref="H3:J3"/>
    <mergeCell ref="K3:M3"/>
    <mergeCell ref="N3:P3"/>
  </mergeCells>
  <hyperlinks>
    <hyperlink ref="A1" location="ToC!A2" display="Back to Table of Contents" xr:uid="{F59835BF-07FC-4478-AA15-997C72A06660}"/>
  </hyperlinks>
  <pageMargins left="0.5" right="0.5" top="0.5" bottom="0.5" header="0.25" footer="0.25"/>
  <pageSetup scale="61" orientation="landscape" r:id="rId1"/>
  <headerFooter>
    <oddFooter>&amp;L&amp;G&amp;C&amp;"Scotia,Regular"&amp;9Supplementary Financial Information (SFI)&amp;R22&amp;"Scotia,Regular"&amp;7</oddFooter>
  </headerFooter>
  <legacyDrawingHF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311137-2E0B-4B60-9324-6814CD8CF834}">
  <sheetPr>
    <pageSetUpPr fitToPage="1"/>
  </sheetPr>
  <dimension ref="A1:P53"/>
  <sheetViews>
    <sheetView showGridLines="0" zoomScaleNormal="100" workbookViewId="0"/>
  </sheetViews>
  <sheetFormatPr defaultRowHeight="12.5" x14ac:dyDescent="0.25"/>
  <cols>
    <col min="1" max="1" width="77.7265625" style="22" customWidth="1"/>
    <col min="2" max="3" width="7.1796875" style="22" customWidth="1"/>
    <col min="4" max="4" width="8.81640625" style="22" customWidth="1"/>
    <col min="5" max="16" width="7.1796875" style="22" customWidth="1"/>
    <col min="17" max="16384" width="8.7265625" style="22"/>
  </cols>
  <sheetData>
    <row r="1" spans="1:16" ht="20" customHeight="1" x14ac:dyDescent="0.25">
      <c r="A1" s="21" t="s">
        <v>13</v>
      </c>
    </row>
    <row r="2" spans="1:16" ht="24.9" customHeight="1" x14ac:dyDescent="0.25">
      <c r="A2" s="3352" t="s">
        <v>808</v>
      </c>
      <c r="B2" s="3352" t="s">
        <v>15</v>
      </c>
      <c r="C2" s="3352" t="s">
        <v>15</v>
      </c>
      <c r="D2" s="3352" t="s">
        <v>15</v>
      </c>
      <c r="E2" s="3352" t="s">
        <v>15</v>
      </c>
      <c r="F2" s="3352" t="s">
        <v>15</v>
      </c>
      <c r="G2" s="3352" t="s">
        <v>15</v>
      </c>
      <c r="H2" s="3352" t="s">
        <v>15</v>
      </c>
      <c r="I2" s="3352" t="s">
        <v>15</v>
      </c>
      <c r="J2" s="3352" t="s">
        <v>15</v>
      </c>
      <c r="K2" s="3352" t="s">
        <v>15</v>
      </c>
      <c r="L2" s="3352" t="s">
        <v>15</v>
      </c>
      <c r="M2" s="3352" t="s">
        <v>15</v>
      </c>
      <c r="N2" s="3352" t="s">
        <v>15</v>
      </c>
      <c r="O2" s="3352" t="s">
        <v>15</v>
      </c>
      <c r="P2" s="3352" t="s">
        <v>15</v>
      </c>
    </row>
    <row r="3" spans="1:16" ht="15" customHeight="1" x14ac:dyDescent="0.25">
      <c r="A3" s="2304"/>
      <c r="B3" s="2305" t="s">
        <v>809</v>
      </c>
      <c r="C3" s="2306"/>
      <c r="D3" s="2307"/>
      <c r="E3" s="2308" t="s">
        <v>810</v>
      </c>
      <c r="F3" s="2309"/>
      <c r="G3" s="2310"/>
      <c r="H3" s="2308" t="s">
        <v>811</v>
      </c>
      <c r="I3" s="2309"/>
      <c r="J3" s="2310"/>
      <c r="K3" s="2308" t="s">
        <v>812</v>
      </c>
      <c r="L3" s="2309"/>
      <c r="M3" s="2310"/>
      <c r="N3" s="2308" t="s">
        <v>813</v>
      </c>
      <c r="O3" s="2309"/>
      <c r="P3" s="2309"/>
    </row>
    <row r="4" spans="1:16" ht="15" customHeight="1" x14ac:dyDescent="0.25">
      <c r="A4" s="2311"/>
      <c r="B4" s="2312" t="s">
        <v>814</v>
      </c>
      <c r="C4" s="2313" t="s">
        <v>814</v>
      </c>
      <c r="D4" s="2314" t="s">
        <v>509</v>
      </c>
      <c r="E4" s="2315" t="s">
        <v>815</v>
      </c>
      <c r="F4" s="2316" t="s">
        <v>815</v>
      </c>
      <c r="G4" s="2317" t="s">
        <v>419</v>
      </c>
      <c r="H4" s="2315" t="s">
        <v>815</v>
      </c>
      <c r="I4" s="2316" t="s">
        <v>815</v>
      </c>
      <c r="J4" s="2317" t="s">
        <v>419</v>
      </c>
      <c r="K4" s="2315" t="s">
        <v>815</v>
      </c>
      <c r="L4" s="2316" t="s">
        <v>815</v>
      </c>
      <c r="M4" s="2317" t="s">
        <v>419</v>
      </c>
      <c r="N4" s="2315" t="s">
        <v>815</v>
      </c>
      <c r="O4" s="2316" t="s">
        <v>815</v>
      </c>
      <c r="P4" s="2318" t="s">
        <v>419</v>
      </c>
    </row>
    <row r="5" spans="1:16" ht="15" customHeight="1" x14ac:dyDescent="0.25">
      <c r="A5" s="2319"/>
      <c r="B5" s="2320" t="s">
        <v>816</v>
      </c>
      <c r="C5" s="2321">
        <v>3</v>
      </c>
      <c r="D5" s="2322" t="s">
        <v>817</v>
      </c>
      <c r="E5" s="2323" t="s">
        <v>818</v>
      </c>
      <c r="F5" s="2324">
        <v>3</v>
      </c>
      <c r="G5" s="2325" t="s">
        <v>819</v>
      </c>
      <c r="H5" s="2323" t="s">
        <v>818</v>
      </c>
      <c r="I5" s="2324">
        <v>3</v>
      </c>
      <c r="J5" s="2325" t="s">
        <v>819</v>
      </c>
      <c r="K5" s="2323" t="s">
        <v>818</v>
      </c>
      <c r="L5" s="2324">
        <v>3</v>
      </c>
      <c r="M5" s="2325" t="s">
        <v>819</v>
      </c>
      <c r="N5" s="2323" t="s">
        <v>818</v>
      </c>
      <c r="O5" s="2324">
        <v>3</v>
      </c>
      <c r="P5" s="2326" t="s">
        <v>819</v>
      </c>
    </row>
    <row r="6" spans="1:16" ht="15" customHeight="1" x14ac:dyDescent="0.25">
      <c r="A6" s="2327" t="s">
        <v>820</v>
      </c>
      <c r="B6" s="2328"/>
      <c r="C6" s="2329"/>
      <c r="D6" s="2330"/>
      <c r="E6" s="2331"/>
      <c r="F6" s="2332"/>
      <c r="G6" s="2333"/>
      <c r="H6" s="2331"/>
      <c r="I6" s="2332"/>
      <c r="J6" s="2333"/>
      <c r="K6" s="2331"/>
      <c r="L6" s="2332"/>
      <c r="M6" s="2333"/>
      <c r="N6" s="2331"/>
      <c r="O6" s="2332"/>
      <c r="P6" s="2334"/>
    </row>
    <row r="7" spans="1:16" ht="15" customHeight="1" x14ac:dyDescent="0.25">
      <c r="A7" s="2335" t="s">
        <v>711</v>
      </c>
      <c r="B7" s="2336">
        <v>22</v>
      </c>
      <c r="C7" s="2337">
        <v>343</v>
      </c>
      <c r="D7" s="2338">
        <v>365</v>
      </c>
      <c r="E7" s="2339">
        <v>3</v>
      </c>
      <c r="F7" s="2340">
        <v>278</v>
      </c>
      <c r="G7" s="2341">
        <v>281</v>
      </c>
      <c r="H7" s="2339">
        <v>240</v>
      </c>
      <c r="I7" s="2340">
        <v>245</v>
      </c>
      <c r="J7" s="2341">
        <v>485</v>
      </c>
      <c r="K7" s="2339">
        <v>20</v>
      </c>
      <c r="L7" s="2340">
        <v>221</v>
      </c>
      <c r="M7" s="2341">
        <v>241</v>
      </c>
      <c r="N7" s="2339">
        <v>-19</v>
      </c>
      <c r="O7" s="2340">
        <v>207</v>
      </c>
      <c r="P7" s="2342">
        <v>188</v>
      </c>
    </row>
    <row r="8" spans="1:16" ht="15" customHeight="1" x14ac:dyDescent="0.25">
      <c r="A8" s="2335" t="s">
        <v>712</v>
      </c>
      <c r="B8" s="2336">
        <v>7</v>
      </c>
      <c r="C8" s="2337">
        <v>56</v>
      </c>
      <c r="D8" s="2338">
        <v>63</v>
      </c>
      <c r="E8" s="2339">
        <v>9</v>
      </c>
      <c r="F8" s="2340">
        <v>88</v>
      </c>
      <c r="G8" s="2341">
        <v>97</v>
      </c>
      <c r="H8" s="2339">
        <v>174</v>
      </c>
      <c r="I8" s="2340">
        <v>41</v>
      </c>
      <c r="J8" s="2341">
        <v>215</v>
      </c>
      <c r="K8" s="2339">
        <v>29</v>
      </c>
      <c r="L8" s="2340">
        <v>37</v>
      </c>
      <c r="M8" s="2341">
        <v>66</v>
      </c>
      <c r="N8" s="2339">
        <v>14</v>
      </c>
      <c r="O8" s="2340">
        <v>16</v>
      </c>
      <c r="P8" s="2342">
        <v>30</v>
      </c>
    </row>
    <row r="9" spans="1:16" ht="15" customHeight="1" x14ac:dyDescent="0.25">
      <c r="A9" s="2343" t="s">
        <v>713</v>
      </c>
      <c r="B9" s="2336">
        <v>29</v>
      </c>
      <c r="C9" s="2337">
        <v>399</v>
      </c>
      <c r="D9" s="2338">
        <v>428</v>
      </c>
      <c r="E9" s="2344">
        <v>12</v>
      </c>
      <c r="F9" s="2345">
        <v>366</v>
      </c>
      <c r="G9" s="2346">
        <v>378</v>
      </c>
      <c r="H9" s="2344">
        <v>414</v>
      </c>
      <c r="I9" s="2345">
        <v>286</v>
      </c>
      <c r="J9" s="2346">
        <v>700</v>
      </c>
      <c r="K9" s="2344">
        <v>49</v>
      </c>
      <c r="L9" s="2345">
        <v>258</v>
      </c>
      <c r="M9" s="2346">
        <v>307</v>
      </c>
      <c r="N9" s="2344">
        <v>-5</v>
      </c>
      <c r="O9" s="2345">
        <v>223</v>
      </c>
      <c r="P9" s="2347">
        <v>218</v>
      </c>
    </row>
    <row r="10" spans="1:16" ht="15" customHeight="1" x14ac:dyDescent="0.25">
      <c r="A10" s="2335" t="s">
        <v>711</v>
      </c>
      <c r="B10" s="2336">
        <v>-17</v>
      </c>
      <c r="C10" s="2337">
        <v>502</v>
      </c>
      <c r="D10" s="2338">
        <v>485</v>
      </c>
      <c r="E10" s="2339">
        <v>-19</v>
      </c>
      <c r="F10" s="2340">
        <v>501</v>
      </c>
      <c r="G10" s="2341">
        <v>482</v>
      </c>
      <c r="H10" s="2339">
        <v>-17</v>
      </c>
      <c r="I10" s="2340">
        <v>429</v>
      </c>
      <c r="J10" s="2341">
        <v>412</v>
      </c>
      <c r="K10" s="2339">
        <v>10</v>
      </c>
      <c r="L10" s="2340">
        <v>419</v>
      </c>
      <c r="M10" s="2341">
        <v>429</v>
      </c>
      <c r="N10" s="2339">
        <v>24</v>
      </c>
      <c r="O10" s="2340">
        <v>326</v>
      </c>
      <c r="P10" s="2342">
        <v>350</v>
      </c>
    </row>
    <row r="11" spans="1:16" ht="15" customHeight="1" x14ac:dyDescent="0.25">
      <c r="A11" s="2335" t="s">
        <v>821</v>
      </c>
      <c r="B11" s="2336">
        <v>19</v>
      </c>
      <c r="C11" s="2337">
        <v>65</v>
      </c>
      <c r="D11" s="2338">
        <v>84</v>
      </c>
      <c r="E11" s="2339">
        <v>16</v>
      </c>
      <c r="F11" s="2340">
        <v>76</v>
      </c>
      <c r="G11" s="2341">
        <v>92</v>
      </c>
      <c r="H11" s="2339">
        <v>23</v>
      </c>
      <c r="I11" s="2340">
        <v>76</v>
      </c>
      <c r="J11" s="2341">
        <v>99</v>
      </c>
      <c r="K11" s="2339">
        <v>17</v>
      </c>
      <c r="L11" s="2340">
        <v>70</v>
      </c>
      <c r="M11" s="2341">
        <v>87</v>
      </c>
      <c r="N11" s="2339">
        <v>15</v>
      </c>
      <c r="O11" s="2340">
        <v>70</v>
      </c>
      <c r="P11" s="2342">
        <v>85</v>
      </c>
    </row>
    <row r="12" spans="1:16" ht="15" customHeight="1" x14ac:dyDescent="0.25">
      <c r="A12" s="2343" t="s">
        <v>721</v>
      </c>
      <c r="B12" s="2336">
        <v>2</v>
      </c>
      <c r="C12" s="2337">
        <v>567</v>
      </c>
      <c r="D12" s="2338">
        <v>569</v>
      </c>
      <c r="E12" s="2339">
        <v>-3</v>
      </c>
      <c r="F12" s="2340">
        <v>577</v>
      </c>
      <c r="G12" s="2348">
        <v>574</v>
      </c>
      <c r="H12" s="2339">
        <v>6</v>
      </c>
      <c r="I12" s="2340">
        <v>505</v>
      </c>
      <c r="J12" s="2348">
        <v>511</v>
      </c>
      <c r="K12" s="2339">
        <v>27</v>
      </c>
      <c r="L12" s="2340">
        <v>489</v>
      </c>
      <c r="M12" s="2348">
        <v>516</v>
      </c>
      <c r="N12" s="2339">
        <v>39</v>
      </c>
      <c r="O12" s="2340">
        <v>396</v>
      </c>
      <c r="P12" s="2349">
        <v>435</v>
      </c>
    </row>
    <row r="13" spans="1:16" ht="15" customHeight="1" x14ac:dyDescent="0.25">
      <c r="A13" s="2343" t="s">
        <v>722</v>
      </c>
      <c r="B13" s="2336">
        <v>-1</v>
      </c>
      <c r="C13" s="2337">
        <v>8</v>
      </c>
      <c r="D13" s="2338">
        <v>7</v>
      </c>
      <c r="E13" s="2339">
        <v>1</v>
      </c>
      <c r="F13" s="2340">
        <v>4</v>
      </c>
      <c r="G13" s="2348">
        <v>5</v>
      </c>
      <c r="H13" s="2339">
        <v>3</v>
      </c>
      <c r="I13" s="2340">
        <v>2</v>
      </c>
      <c r="J13" s="2348">
        <v>5</v>
      </c>
      <c r="K13" s="2339">
        <v>1</v>
      </c>
      <c r="L13" s="2340">
        <v>1</v>
      </c>
      <c r="M13" s="2348">
        <v>2</v>
      </c>
      <c r="N13" s="2339">
        <v>-1</v>
      </c>
      <c r="O13" s="2340">
        <v>3</v>
      </c>
      <c r="P13" s="2349">
        <v>2</v>
      </c>
    </row>
    <row r="14" spans="1:16" ht="15" customHeight="1" x14ac:dyDescent="0.25">
      <c r="A14" s="2343" t="s">
        <v>726</v>
      </c>
      <c r="B14" s="2336">
        <v>4</v>
      </c>
      <c r="C14" s="2337">
        <v>1</v>
      </c>
      <c r="D14" s="2338">
        <v>5</v>
      </c>
      <c r="E14" s="2339">
        <v>10</v>
      </c>
      <c r="F14" s="2340">
        <v>-5</v>
      </c>
      <c r="G14" s="2348">
        <v>5</v>
      </c>
      <c r="H14" s="2339">
        <v>30</v>
      </c>
      <c r="I14" s="2340">
        <v>9</v>
      </c>
      <c r="J14" s="2348">
        <v>39</v>
      </c>
      <c r="K14" s="2339">
        <v>5</v>
      </c>
      <c r="L14" s="2340">
        <v>-10</v>
      </c>
      <c r="M14" s="2348">
        <v>-5</v>
      </c>
      <c r="N14" s="2339">
        <v>53</v>
      </c>
      <c r="O14" s="2340">
        <v>-1</v>
      </c>
      <c r="P14" s="2349">
        <v>52</v>
      </c>
    </row>
    <row r="15" spans="1:16" ht="15" customHeight="1" x14ac:dyDescent="0.25">
      <c r="A15" s="2343" t="s">
        <v>541</v>
      </c>
      <c r="B15" s="2336">
        <v>0</v>
      </c>
      <c r="C15" s="2337">
        <v>0</v>
      </c>
      <c r="D15" s="2338">
        <v>0</v>
      </c>
      <c r="E15" s="2339">
        <v>1</v>
      </c>
      <c r="F15" s="2340">
        <v>0</v>
      </c>
      <c r="G15" s="2348">
        <v>1</v>
      </c>
      <c r="H15" s="2339">
        <v>-1</v>
      </c>
      <c r="I15" s="2340">
        <v>0</v>
      </c>
      <c r="J15" s="2348">
        <v>-1</v>
      </c>
      <c r="K15" s="2339">
        <v>0</v>
      </c>
      <c r="L15" s="2340">
        <v>0</v>
      </c>
      <c r="M15" s="2348">
        <v>0</v>
      </c>
      <c r="N15" s="2339">
        <v>1</v>
      </c>
      <c r="O15" s="2340">
        <v>0</v>
      </c>
      <c r="P15" s="2349">
        <v>1</v>
      </c>
    </row>
    <row r="16" spans="1:16" ht="15" customHeight="1" x14ac:dyDescent="0.25">
      <c r="A16" s="2343" t="s">
        <v>822</v>
      </c>
      <c r="B16" s="2336">
        <v>34</v>
      </c>
      <c r="C16" s="2337">
        <v>975</v>
      </c>
      <c r="D16" s="2338">
        <v>1009</v>
      </c>
      <c r="E16" s="2339">
        <v>21</v>
      </c>
      <c r="F16" s="2340">
        <v>942</v>
      </c>
      <c r="G16" s="2348">
        <v>963</v>
      </c>
      <c r="H16" s="2339">
        <v>452</v>
      </c>
      <c r="I16" s="2340">
        <v>802</v>
      </c>
      <c r="J16" s="2348">
        <v>1254</v>
      </c>
      <c r="K16" s="2339">
        <v>82</v>
      </c>
      <c r="L16" s="2340">
        <v>738</v>
      </c>
      <c r="M16" s="2348">
        <v>820</v>
      </c>
      <c r="N16" s="2339">
        <v>87</v>
      </c>
      <c r="O16" s="2340">
        <v>621</v>
      </c>
      <c r="P16" s="2349">
        <v>708</v>
      </c>
    </row>
    <row r="17" spans="1:16" ht="15" customHeight="1" x14ac:dyDescent="0.25">
      <c r="A17" s="2335" t="s">
        <v>823</v>
      </c>
      <c r="B17" s="2336">
        <v>0</v>
      </c>
      <c r="C17" s="2337">
        <v>0</v>
      </c>
      <c r="D17" s="2338">
        <v>0</v>
      </c>
      <c r="E17" s="2339">
        <v>0</v>
      </c>
      <c r="F17" s="2340">
        <v>0</v>
      </c>
      <c r="G17" s="2341">
        <v>0</v>
      </c>
      <c r="H17" s="2339">
        <v>0</v>
      </c>
      <c r="I17" s="2340">
        <v>0</v>
      </c>
      <c r="J17" s="2341">
        <v>0</v>
      </c>
      <c r="K17" s="2339">
        <v>0</v>
      </c>
      <c r="L17" s="2340">
        <v>0</v>
      </c>
      <c r="M17" s="2341">
        <v>0</v>
      </c>
      <c r="N17" s="2339">
        <v>0</v>
      </c>
      <c r="O17" s="2340">
        <v>0</v>
      </c>
      <c r="P17" s="2342">
        <v>0</v>
      </c>
    </row>
    <row r="18" spans="1:16" ht="15" customHeight="1" x14ac:dyDescent="0.25">
      <c r="A18" s="2335" t="s">
        <v>824</v>
      </c>
      <c r="B18" s="2336">
        <v>-3</v>
      </c>
      <c r="C18" s="2337">
        <v>0</v>
      </c>
      <c r="D18" s="2338">
        <v>-3</v>
      </c>
      <c r="E18" s="2339">
        <v>0</v>
      </c>
      <c r="F18" s="2340">
        <v>0</v>
      </c>
      <c r="G18" s="2341">
        <v>0</v>
      </c>
      <c r="H18" s="2339">
        <v>1</v>
      </c>
      <c r="I18" s="2340">
        <v>0</v>
      </c>
      <c r="J18" s="2341">
        <v>1</v>
      </c>
      <c r="K18" s="2339">
        <v>0</v>
      </c>
      <c r="L18" s="2340">
        <v>0</v>
      </c>
      <c r="M18" s="2341">
        <v>0</v>
      </c>
      <c r="N18" s="2339">
        <v>1</v>
      </c>
      <c r="O18" s="2340">
        <v>0</v>
      </c>
      <c r="P18" s="2342">
        <v>1</v>
      </c>
    </row>
    <row r="19" spans="1:16" ht="15" customHeight="1" x14ac:dyDescent="0.25">
      <c r="A19" s="2335" t="s">
        <v>751</v>
      </c>
      <c r="B19" s="2336">
        <v>0</v>
      </c>
      <c r="C19" s="2337">
        <v>0</v>
      </c>
      <c r="D19" s="2338">
        <v>0</v>
      </c>
      <c r="E19" s="2339">
        <v>0</v>
      </c>
      <c r="F19" s="2340">
        <v>0</v>
      </c>
      <c r="G19" s="2341">
        <v>0</v>
      </c>
      <c r="H19" s="2339">
        <v>0</v>
      </c>
      <c r="I19" s="2340">
        <v>0</v>
      </c>
      <c r="J19" s="2341">
        <v>0</v>
      </c>
      <c r="K19" s="2339">
        <v>-1</v>
      </c>
      <c r="L19" s="2340">
        <v>0</v>
      </c>
      <c r="M19" s="2341">
        <v>-1</v>
      </c>
      <c r="N19" s="2339">
        <v>1</v>
      </c>
      <c r="O19" s="2340">
        <v>0</v>
      </c>
      <c r="P19" s="2342">
        <v>1</v>
      </c>
    </row>
    <row r="20" spans="1:16" ht="15" customHeight="1" x14ac:dyDescent="0.25">
      <c r="A20" s="2335" t="s">
        <v>825</v>
      </c>
      <c r="B20" s="2336">
        <v>0</v>
      </c>
      <c r="C20" s="2337">
        <v>0</v>
      </c>
      <c r="D20" s="2338">
        <v>0</v>
      </c>
      <c r="E20" s="2339">
        <v>0</v>
      </c>
      <c r="F20" s="2340">
        <v>0</v>
      </c>
      <c r="G20" s="2341">
        <v>0</v>
      </c>
      <c r="H20" s="2339">
        <v>0</v>
      </c>
      <c r="I20" s="2340">
        <v>0</v>
      </c>
      <c r="J20" s="2341">
        <v>0</v>
      </c>
      <c r="K20" s="2339">
        <v>0</v>
      </c>
      <c r="L20" s="2340">
        <v>0</v>
      </c>
      <c r="M20" s="2341">
        <v>0</v>
      </c>
      <c r="N20" s="2339">
        <v>0</v>
      </c>
      <c r="O20" s="2340">
        <v>0</v>
      </c>
      <c r="P20" s="2342">
        <v>0</v>
      </c>
    </row>
    <row r="21" spans="1:16" ht="15" customHeight="1" x14ac:dyDescent="0.25">
      <c r="A21" s="2335" t="s">
        <v>650</v>
      </c>
      <c r="B21" s="2350">
        <v>1</v>
      </c>
      <c r="C21" s="2351">
        <v>0</v>
      </c>
      <c r="D21" s="2352">
        <v>1</v>
      </c>
      <c r="E21" s="2344">
        <v>-1</v>
      </c>
      <c r="F21" s="2345">
        <v>0</v>
      </c>
      <c r="G21" s="2346">
        <v>-1</v>
      </c>
      <c r="H21" s="2344">
        <v>1</v>
      </c>
      <c r="I21" s="2345">
        <v>0</v>
      </c>
      <c r="J21" s="2346">
        <v>1</v>
      </c>
      <c r="K21" s="2344">
        <v>0</v>
      </c>
      <c r="L21" s="2345">
        <v>0</v>
      </c>
      <c r="M21" s="2346">
        <v>0</v>
      </c>
      <c r="N21" s="2344">
        <v>-1</v>
      </c>
      <c r="O21" s="2345">
        <v>0</v>
      </c>
      <c r="P21" s="2347">
        <v>-1</v>
      </c>
    </row>
    <row r="22" spans="1:16" ht="15" customHeight="1" x14ac:dyDescent="0.25">
      <c r="A22" s="2353" t="s">
        <v>826</v>
      </c>
      <c r="B22" s="2354">
        <v>-2</v>
      </c>
      <c r="C22" s="2355">
        <v>0</v>
      </c>
      <c r="D22" s="2356">
        <v>-2</v>
      </c>
      <c r="E22" s="2357">
        <v>-1</v>
      </c>
      <c r="F22" s="2358">
        <v>0</v>
      </c>
      <c r="G22" s="2359">
        <v>-1</v>
      </c>
      <c r="H22" s="2357">
        <v>2</v>
      </c>
      <c r="I22" s="2358">
        <v>0</v>
      </c>
      <c r="J22" s="2359">
        <v>2</v>
      </c>
      <c r="K22" s="2357">
        <v>-1</v>
      </c>
      <c r="L22" s="2358">
        <v>0</v>
      </c>
      <c r="M22" s="2359">
        <v>-1</v>
      </c>
      <c r="N22" s="2357">
        <v>1</v>
      </c>
      <c r="O22" s="2358">
        <v>0</v>
      </c>
      <c r="P22" s="2360">
        <v>1</v>
      </c>
    </row>
    <row r="23" spans="1:16" ht="15" customHeight="1" x14ac:dyDescent="0.25">
      <c r="A23" s="2361" t="s">
        <v>827</v>
      </c>
      <c r="B23" s="2362">
        <v>32</v>
      </c>
      <c r="C23" s="2363">
        <v>975</v>
      </c>
      <c r="D23" s="2364">
        <v>1007</v>
      </c>
      <c r="E23" s="2365">
        <v>20</v>
      </c>
      <c r="F23" s="2366">
        <v>942</v>
      </c>
      <c r="G23" s="2367">
        <v>962</v>
      </c>
      <c r="H23" s="2365">
        <v>454</v>
      </c>
      <c r="I23" s="2366">
        <v>802</v>
      </c>
      <c r="J23" s="2367">
        <v>1256</v>
      </c>
      <c r="K23" s="2365">
        <v>81</v>
      </c>
      <c r="L23" s="2366">
        <v>738</v>
      </c>
      <c r="M23" s="2367">
        <v>819</v>
      </c>
      <c r="N23" s="2365">
        <v>88</v>
      </c>
      <c r="O23" s="2366">
        <v>621</v>
      </c>
      <c r="P23" s="2368">
        <v>709</v>
      </c>
    </row>
    <row r="24" spans="1:16" ht="15" customHeight="1" x14ac:dyDescent="0.25">
      <c r="A24" s="2327"/>
      <c r="B24" s="2369"/>
      <c r="C24" s="2370"/>
      <c r="D24" s="2371"/>
      <c r="E24" s="2372"/>
      <c r="F24" s="2373"/>
      <c r="G24" s="2374"/>
      <c r="H24" s="2331"/>
      <c r="I24" s="2332"/>
      <c r="J24" s="2333"/>
      <c r="K24" s="2331"/>
      <c r="L24" s="2332"/>
      <c r="M24" s="2333"/>
      <c r="N24" s="2331"/>
      <c r="O24" s="2332"/>
      <c r="P24" s="2334"/>
    </row>
    <row r="25" spans="1:16" ht="15" customHeight="1" x14ac:dyDescent="0.25">
      <c r="A25" s="2375" t="s">
        <v>828</v>
      </c>
      <c r="B25" s="2376"/>
      <c r="C25" s="2377"/>
      <c r="D25" s="2378"/>
      <c r="E25" s="2379"/>
      <c r="F25" s="2380"/>
      <c r="G25" s="2381"/>
      <c r="H25" s="2382"/>
      <c r="I25" s="2383"/>
      <c r="J25" s="2384"/>
      <c r="K25" s="2382"/>
      <c r="L25" s="2383"/>
      <c r="M25" s="2384"/>
      <c r="N25" s="2382"/>
      <c r="O25" s="2383"/>
      <c r="P25" s="2385"/>
    </row>
    <row r="26" spans="1:16" ht="15" customHeight="1" x14ac:dyDescent="0.25">
      <c r="A26" s="2335" t="s">
        <v>711</v>
      </c>
      <c r="B26" s="2336">
        <v>3</v>
      </c>
      <c r="C26" s="2386">
        <v>40</v>
      </c>
      <c r="D26" s="2387">
        <v>43</v>
      </c>
      <c r="E26" s="2388">
        <v>0</v>
      </c>
      <c r="F26" s="2389">
        <v>32</v>
      </c>
      <c r="G26" s="2390">
        <v>32</v>
      </c>
      <c r="H26" s="2339">
        <v>27</v>
      </c>
      <c r="I26" s="2340">
        <v>28</v>
      </c>
      <c r="J26" s="2341">
        <v>55</v>
      </c>
      <c r="K26" s="2339">
        <v>2</v>
      </c>
      <c r="L26" s="2340">
        <v>25</v>
      </c>
      <c r="M26" s="2341">
        <v>27</v>
      </c>
      <c r="N26" s="2339">
        <v>-3</v>
      </c>
      <c r="O26" s="2340">
        <v>24</v>
      </c>
      <c r="P26" s="2342">
        <v>21</v>
      </c>
    </row>
    <row r="27" spans="1:16" ht="15" customHeight="1" x14ac:dyDescent="0.25">
      <c r="A27" s="2335" t="s">
        <v>712</v>
      </c>
      <c r="B27" s="2336">
        <v>3</v>
      </c>
      <c r="C27" s="2337">
        <v>25</v>
      </c>
      <c r="D27" s="2387">
        <v>28</v>
      </c>
      <c r="E27" s="2388">
        <v>4</v>
      </c>
      <c r="F27" s="2389">
        <v>38</v>
      </c>
      <c r="G27" s="2390">
        <v>42</v>
      </c>
      <c r="H27" s="2339">
        <v>77</v>
      </c>
      <c r="I27" s="2340">
        <v>18</v>
      </c>
      <c r="J27" s="2341">
        <v>95</v>
      </c>
      <c r="K27" s="2339">
        <v>13</v>
      </c>
      <c r="L27" s="2340">
        <v>17</v>
      </c>
      <c r="M27" s="2341">
        <v>30</v>
      </c>
      <c r="N27" s="2339">
        <v>7</v>
      </c>
      <c r="O27" s="2340">
        <v>7</v>
      </c>
      <c r="P27" s="2342">
        <v>14</v>
      </c>
    </row>
    <row r="28" spans="1:16" ht="15" customHeight="1" x14ac:dyDescent="0.25">
      <c r="A28" s="2343" t="s">
        <v>713</v>
      </c>
      <c r="B28" s="2336">
        <v>3</v>
      </c>
      <c r="C28" s="2337">
        <v>37</v>
      </c>
      <c r="D28" s="2387">
        <v>40</v>
      </c>
      <c r="E28" s="2388">
        <v>1</v>
      </c>
      <c r="F28" s="2389">
        <v>33</v>
      </c>
      <c r="G28" s="2390">
        <v>34</v>
      </c>
      <c r="H28" s="2344">
        <v>37</v>
      </c>
      <c r="I28" s="2345">
        <v>26</v>
      </c>
      <c r="J28" s="2346">
        <v>63</v>
      </c>
      <c r="K28" s="2344">
        <v>4</v>
      </c>
      <c r="L28" s="2345">
        <v>23</v>
      </c>
      <c r="M28" s="2346">
        <v>27</v>
      </c>
      <c r="N28" s="2344">
        <v>-1</v>
      </c>
      <c r="O28" s="2345">
        <v>21</v>
      </c>
      <c r="P28" s="2347">
        <v>20</v>
      </c>
    </row>
    <row r="29" spans="1:16" ht="15" customHeight="1" x14ac:dyDescent="0.25">
      <c r="A29" s="2335" t="s">
        <v>711</v>
      </c>
      <c r="B29" s="2336">
        <v>-9</v>
      </c>
      <c r="C29" s="2337">
        <v>261</v>
      </c>
      <c r="D29" s="2387">
        <v>252</v>
      </c>
      <c r="E29" s="2388">
        <v>-10</v>
      </c>
      <c r="F29" s="2389">
        <v>254</v>
      </c>
      <c r="G29" s="2390">
        <v>244</v>
      </c>
      <c r="H29" s="2339">
        <v>-9</v>
      </c>
      <c r="I29" s="2340">
        <v>220</v>
      </c>
      <c r="J29" s="2341">
        <v>211</v>
      </c>
      <c r="K29" s="2339">
        <v>5</v>
      </c>
      <c r="L29" s="2340">
        <v>210</v>
      </c>
      <c r="M29" s="2341">
        <v>215</v>
      </c>
      <c r="N29" s="2339">
        <v>12</v>
      </c>
      <c r="O29" s="2340">
        <v>172</v>
      </c>
      <c r="P29" s="2342">
        <v>184</v>
      </c>
    </row>
    <row r="30" spans="1:16" ht="15" customHeight="1" x14ac:dyDescent="0.25">
      <c r="A30" s="2335" t="s">
        <v>821</v>
      </c>
      <c r="B30" s="2336">
        <v>8</v>
      </c>
      <c r="C30" s="2337">
        <v>30</v>
      </c>
      <c r="D30" s="2387">
        <v>38</v>
      </c>
      <c r="E30" s="2388">
        <v>7</v>
      </c>
      <c r="F30" s="2389">
        <v>33</v>
      </c>
      <c r="G30" s="2390">
        <v>40</v>
      </c>
      <c r="H30" s="2339">
        <v>10</v>
      </c>
      <c r="I30" s="2340">
        <v>32</v>
      </c>
      <c r="J30" s="2341">
        <v>42</v>
      </c>
      <c r="K30" s="2339">
        <v>8</v>
      </c>
      <c r="L30" s="2340">
        <v>29</v>
      </c>
      <c r="M30" s="2341">
        <v>37</v>
      </c>
      <c r="N30" s="2339">
        <v>6</v>
      </c>
      <c r="O30" s="2340">
        <v>30</v>
      </c>
      <c r="P30" s="2342">
        <v>36</v>
      </c>
    </row>
    <row r="31" spans="1:16" ht="15" customHeight="1" x14ac:dyDescent="0.25">
      <c r="A31" s="2343" t="s">
        <v>721</v>
      </c>
      <c r="B31" s="2336">
        <v>0</v>
      </c>
      <c r="C31" s="2337">
        <v>138</v>
      </c>
      <c r="D31" s="2387">
        <v>138</v>
      </c>
      <c r="E31" s="2388">
        <v>0</v>
      </c>
      <c r="F31" s="2389">
        <v>135</v>
      </c>
      <c r="G31" s="2390">
        <v>135</v>
      </c>
      <c r="H31" s="2339">
        <v>1</v>
      </c>
      <c r="I31" s="2340">
        <v>118</v>
      </c>
      <c r="J31" s="2348">
        <v>119</v>
      </c>
      <c r="K31" s="2339">
        <v>7</v>
      </c>
      <c r="L31" s="2340">
        <v>111</v>
      </c>
      <c r="M31" s="2348">
        <v>118</v>
      </c>
      <c r="N31" s="2339">
        <v>9</v>
      </c>
      <c r="O31" s="2340">
        <v>94</v>
      </c>
      <c r="P31" s="2349">
        <v>103</v>
      </c>
    </row>
    <row r="32" spans="1:16" ht="15" customHeight="1" x14ac:dyDescent="0.25">
      <c r="A32" s="2343" t="s">
        <v>722</v>
      </c>
      <c r="B32" s="2336">
        <v>-2</v>
      </c>
      <c r="C32" s="2337">
        <v>13</v>
      </c>
      <c r="D32" s="2387">
        <v>11</v>
      </c>
      <c r="E32" s="2388">
        <v>3</v>
      </c>
      <c r="F32" s="2389">
        <v>6</v>
      </c>
      <c r="G32" s="2390">
        <v>9</v>
      </c>
      <c r="H32" s="2339">
        <v>3</v>
      </c>
      <c r="I32" s="2340">
        <v>6</v>
      </c>
      <c r="J32" s="2348">
        <v>9</v>
      </c>
      <c r="K32" s="2339">
        <v>3</v>
      </c>
      <c r="L32" s="2340">
        <v>0</v>
      </c>
      <c r="M32" s="2348">
        <v>3</v>
      </c>
      <c r="N32" s="2339">
        <v>0</v>
      </c>
      <c r="O32" s="2340">
        <v>5</v>
      </c>
      <c r="P32" s="2349">
        <v>5</v>
      </c>
    </row>
    <row r="33" spans="1:16" ht="15" customHeight="1" x14ac:dyDescent="0.25">
      <c r="A33" s="2343" t="s">
        <v>726</v>
      </c>
      <c r="B33" s="2336">
        <v>2</v>
      </c>
      <c r="C33" s="2337">
        <v>0</v>
      </c>
      <c r="D33" s="2391">
        <v>2</v>
      </c>
      <c r="E33" s="2388">
        <v>4</v>
      </c>
      <c r="F33" s="2389">
        <v>-2</v>
      </c>
      <c r="G33" s="2392">
        <v>2</v>
      </c>
      <c r="H33" s="2339">
        <v>8</v>
      </c>
      <c r="I33" s="2340">
        <v>3</v>
      </c>
      <c r="J33" s="2348">
        <v>11</v>
      </c>
      <c r="K33" s="2339">
        <v>1</v>
      </c>
      <c r="L33" s="2340">
        <v>-3</v>
      </c>
      <c r="M33" s="2348">
        <v>-2</v>
      </c>
      <c r="N33" s="2339">
        <v>15</v>
      </c>
      <c r="O33" s="2340">
        <v>0</v>
      </c>
      <c r="P33" s="2349">
        <v>15</v>
      </c>
    </row>
    <row r="34" spans="1:16" ht="15" customHeight="1" x14ac:dyDescent="0.25">
      <c r="A34" s="2353" t="s">
        <v>541</v>
      </c>
      <c r="B34" s="2354">
        <v>0</v>
      </c>
      <c r="C34" s="2355">
        <v>0</v>
      </c>
      <c r="D34" s="2393">
        <v>0</v>
      </c>
      <c r="E34" s="2357">
        <v>0</v>
      </c>
      <c r="F34" s="2358">
        <v>0</v>
      </c>
      <c r="G34" s="2394">
        <v>0</v>
      </c>
      <c r="H34" s="2357">
        <v>0</v>
      </c>
      <c r="I34" s="2358">
        <v>0</v>
      </c>
      <c r="J34" s="2394">
        <v>0</v>
      </c>
      <c r="K34" s="2357">
        <v>0</v>
      </c>
      <c r="L34" s="2358">
        <v>0</v>
      </c>
      <c r="M34" s="2394">
        <v>0</v>
      </c>
      <c r="N34" s="2357">
        <v>0</v>
      </c>
      <c r="O34" s="2358">
        <v>0</v>
      </c>
      <c r="P34" s="2395">
        <v>0</v>
      </c>
    </row>
    <row r="35" spans="1:16" ht="15" customHeight="1" x14ac:dyDescent="0.25">
      <c r="A35" s="2396" t="s">
        <v>829</v>
      </c>
      <c r="B35" s="2397">
        <v>2</v>
      </c>
      <c r="C35" s="2398">
        <v>52</v>
      </c>
      <c r="D35" s="2399">
        <v>54</v>
      </c>
      <c r="E35" s="2400">
        <v>1</v>
      </c>
      <c r="F35" s="2401">
        <v>49</v>
      </c>
      <c r="G35" s="2402">
        <v>50</v>
      </c>
      <c r="H35" s="2365">
        <v>23</v>
      </c>
      <c r="I35" s="2366">
        <v>42</v>
      </c>
      <c r="J35" s="2403">
        <v>65</v>
      </c>
      <c r="K35" s="2365">
        <v>4</v>
      </c>
      <c r="L35" s="2366">
        <v>38</v>
      </c>
      <c r="M35" s="2403">
        <v>42</v>
      </c>
      <c r="N35" s="2365">
        <v>4</v>
      </c>
      <c r="O35" s="2366">
        <v>33</v>
      </c>
      <c r="P35" s="2404">
        <v>37</v>
      </c>
    </row>
    <row r="36" spans="1:16" ht="15" customHeight="1" x14ac:dyDescent="0.25">
      <c r="A36" s="2327"/>
      <c r="B36" s="2328"/>
      <c r="C36" s="2329"/>
      <c r="D36" s="2405"/>
      <c r="E36" s="2331"/>
      <c r="F36" s="2332"/>
      <c r="G36" s="2406"/>
      <c r="H36" s="2331"/>
      <c r="I36" s="2332"/>
      <c r="J36" s="2333"/>
      <c r="K36" s="2331"/>
      <c r="L36" s="2332"/>
      <c r="M36" s="2333"/>
      <c r="N36" s="2331"/>
      <c r="O36" s="2332"/>
      <c r="P36" s="2334"/>
    </row>
    <row r="37" spans="1:16" ht="15" customHeight="1" x14ac:dyDescent="0.25">
      <c r="A37" s="2375" t="s">
        <v>830</v>
      </c>
      <c r="B37" s="2407"/>
      <c r="C37" s="2408"/>
      <c r="D37" s="2409"/>
      <c r="E37" s="2382"/>
      <c r="F37" s="2383"/>
      <c r="G37" s="2410"/>
      <c r="H37" s="2382"/>
      <c r="I37" s="2383"/>
      <c r="J37" s="2384"/>
      <c r="K37" s="2382"/>
      <c r="L37" s="2383"/>
      <c r="M37" s="2384"/>
      <c r="N37" s="2382"/>
      <c r="O37" s="2383"/>
      <c r="P37" s="2385"/>
    </row>
    <row r="38" spans="1:16" ht="15" customHeight="1" x14ac:dyDescent="0.25">
      <c r="A38" s="2335" t="s">
        <v>711</v>
      </c>
      <c r="B38" s="2411"/>
      <c r="C38" s="2412"/>
      <c r="D38" s="2387">
        <v>35</v>
      </c>
      <c r="E38" s="2413"/>
      <c r="F38" s="2414"/>
      <c r="G38" s="2390">
        <v>33</v>
      </c>
      <c r="H38" s="2415"/>
      <c r="I38" s="2416"/>
      <c r="J38" s="2341">
        <v>24</v>
      </c>
      <c r="K38" s="2415"/>
      <c r="L38" s="2416"/>
      <c r="M38" s="2341">
        <v>22</v>
      </c>
      <c r="N38" s="2415"/>
      <c r="O38" s="2416"/>
      <c r="P38" s="2342">
        <v>21</v>
      </c>
    </row>
    <row r="39" spans="1:16" ht="15" customHeight="1" x14ac:dyDescent="0.25">
      <c r="A39" s="2335" t="s">
        <v>712</v>
      </c>
      <c r="B39" s="2411"/>
      <c r="C39" s="2412"/>
      <c r="D39" s="2387">
        <v>22</v>
      </c>
      <c r="E39" s="2413"/>
      <c r="F39" s="2414"/>
      <c r="G39" s="2390">
        <v>17</v>
      </c>
      <c r="H39" s="2415"/>
      <c r="I39" s="2416"/>
      <c r="J39" s="2341">
        <v>18</v>
      </c>
      <c r="K39" s="2415"/>
      <c r="L39" s="2416"/>
      <c r="M39" s="2341">
        <v>13</v>
      </c>
      <c r="N39" s="2415"/>
      <c r="O39" s="2416"/>
      <c r="P39" s="2342">
        <v>8</v>
      </c>
    </row>
    <row r="40" spans="1:16" ht="15" customHeight="1" x14ac:dyDescent="0.25">
      <c r="A40" s="2343" t="s">
        <v>713</v>
      </c>
      <c r="B40" s="2417"/>
      <c r="C40" s="2418"/>
      <c r="D40" s="2419">
        <v>33</v>
      </c>
      <c r="E40" s="2420"/>
      <c r="F40" s="2421"/>
      <c r="G40" s="2422">
        <v>29</v>
      </c>
      <c r="H40" s="2423"/>
      <c r="I40" s="2424"/>
      <c r="J40" s="2346">
        <v>22</v>
      </c>
      <c r="K40" s="2423"/>
      <c r="L40" s="2424"/>
      <c r="M40" s="2346">
        <v>20</v>
      </c>
      <c r="N40" s="2423"/>
      <c r="O40" s="2424"/>
      <c r="P40" s="2347">
        <v>18</v>
      </c>
    </row>
    <row r="41" spans="1:16" ht="15" customHeight="1" x14ac:dyDescent="0.25">
      <c r="A41" s="2335" t="s">
        <v>711</v>
      </c>
      <c r="B41" s="2411"/>
      <c r="C41" s="2412"/>
      <c r="D41" s="2387">
        <v>254</v>
      </c>
      <c r="E41" s="2413"/>
      <c r="F41" s="2414"/>
      <c r="G41" s="2390">
        <v>219</v>
      </c>
      <c r="H41" s="2415"/>
      <c r="I41" s="2416"/>
      <c r="J41" s="2341">
        <v>203</v>
      </c>
      <c r="K41" s="2415"/>
      <c r="L41" s="2416"/>
      <c r="M41" s="2341">
        <v>200</v>
      </c>
      <c r="N41" s="2415"/>
      <c r="O41" s="2416"/>
      <c r="P41" s="2342">
        <v>161</v>
      </c>
    </row>
    <row r="42" spans="1:16" ht="15" customHeight="1" x14ac:dyDescent="0.25">
      <c r="A42" s="2335" t="s">
        <v>821</v>
      </c>
      <c r="B42" s="2411"/>
      <c r="C42" s="2412"/>
      <c r="D42" s="2387">
        <v>22</v>
      </c>
      <c r="E42" s="2413"/>
      <c r="F42" s="2414"/>
      <c r="G42" s="2390">
        <v>22</v>
      </c>
      <c r="H42" s="2415"/>
      <c r="I42" s="2416"/>
      <c r="J42" s="2341">
        <v>18</v>
      </c>
      <c r="K42" s="2415"/>
      <c r="L42" s="2416"/>
      <c r="M42" s="2341">
        <v>14</v>
      </c>
      <c r="N42" s="2415"/>
      <c r="O42" s="2416"/>
      <c r="P42" s="2342">
        <v>20</v>
      </c>
    </row>
    <row r="43" spans="1:16" ht="15" customHeight="1" x14ac:dyDescent="0.25">
      <c r="A43" s="2343" t="s">
        <v>721</v>
      </c>
      <c r="B43" s="2411"/>
      <c r="C43" s="2412"/>
      <c r="D43" s="2391">
        <v>130</v>
      </c>
      <c r="E43" s="2413"/>
      <c r="F43" s="2414"/>
      <c r="G43" s="2392">
        <v>113</v>
      </c>
      <c r="H43" s="2415"/>
      <c r="I43" s="2416"/>
      <c r="J43" s="2348">
        <v>102</v>
      </c>
      <c r="K43" s="2415"/>
      <c r="L43" s="2416"/>
      <c r="M43" s="2348">
        <v>98</v>
      </c>
      <c r="N43" s="2415"/>
      <c r="O43" s="2416"/>
      <c r="P43" s="2349">
        <v>83</v>
      </c>
    </row>
    <row r="44" spans="1:16" ht="15" customHeight="1" x14ac:dyDescent="0.25">
      <c r="A44" s="2343" t="s">
        <v>722</v>
      </c>
      <c r="B44" s="2411"/>
      <c r="C44" s="2412"/>
      <c r="D44" s="2391">
        <v>1</v>
      </c>
      <c r="E44" s="2413"/>
      <c r="F44" s="2414"/>
      <c r="G44" s="2392">
        <v>0</v>
      </c>
      <c r="H44" s="2415"/>
      <c r="I44" s="2416"/>
      <c r="J44" s="2348">
        <v>1</v>
      </c>
      <c r="K44" s="2415"/>
      <c r="L44" s="2416"/>
      <c r="M44" s="2348">
        <v>1</v>
      </c>
      <c r="N44" s="2415"/>
      <c r="O44" s="2416"/>
      <c r="P44" s="2349">
        <v>1</v>
      </c>
    </row>
    <row r="45" spans="1:16" ht="15" customHeight="1" x14ac:dyDescent="0.25">
      <c r="A45" s="2343" t="s">
        <v>726</v>
      </c>
      <c r="B45" s="2411"/>
      <c r="C45" s="2412"/>
      <c r="D45" s="2391">
        <v>0</v>
      </c>
      <c r="E45" s="2413"/>
      <c r="F45" s="2414"/>
      <c r="G45" s="2392">
        <v>-2</v>
      </c>
      <c r="H45" s="2415"/>
      <c r="I45" s="2416"/>
      <c r="J45" s="2348">
        <v>-2</v>
      </c>
      <c r="K45" s="2415"/>
      <c r="L45" s="2416"/>
      <c r="M45" s="2348">
        <v>-1</v>
      </c>
      <c r="N45" s="2415"/>
      <c r="O45" s="2416"/>
      <c r="P45" s="2349">
        <v>0</v>
      </c>
    </row>
    <row r="46" spans="1:16" ht="15" customHeight="1" x14ac:dyDescent="0.25">
      <c r="A46" s="2353" t="s">
        <v>541</v>
      </c>
      <c r="B46" s="2425"/>
      <c r="C46" s="2426"/>
      <c r="D46" s="2393">
        <v>0</v>
      </c>
      <c r="E46" s="2427"/>
      <c r="F46" s="2428"/>
      <c r="G46" s="2394">
        <v>0</v>
      </c>
      <c r="H46" s="2429"/>
      <c r="I46" s="2430"/>
      <c r="J46" s="2394">
        <v>0</v>
      </c>
      <c r="K46" s="2429"/>
      <c r="L46" s="2430"/>
      <c r="M46" s="2394">
        <v>0</v>
      </c>
      <c r="N46" s="2429"/>
      <c r="O46" s="2430"/>
      <c r="P46" s="2395">
        <v>0</v>
      </c>
    </row>
    <row r="47" spans="1:16" ht="15" customHeight="1" x14ac:dyDescent="0.25">
      <c r="A47" s="2396" t="s">
        <v>831</v>
      </c>
      <c r="B47" s="2431"/>
      <c r="C47" s="2432"/>
      <c r="D47" s="2399">
        <v>48</v>
      </c>
      <c r="E47" s="2433"/>
      <c r="F47" s="2434"/>
      <c r="G47" s="2402">
        <v>42</v>
      </c>
      <c r="H47" s="2435"/>
      <c r="I47" s="2436"/>
      <c r="J47" s="2403">
        <v>35</v>
      </c>
      <c r="K47" s="2435"/>
      <c r="L47" s="2436"/>
      <c r="M47" s="2403">
        <v>34</v>
      </c>
      <c r="N47" s="2435"/>
      <c r="O47" s="2436"/>
      <c r="P47" s="2404">
        <v>29</v>
      </c>
    </row>
    <row r="48" spans="1:16" ht="15" customHeight="1" x14ac:dyDescent="0.25">
      <c r="A48" s="2437"/>
      <c r="B48" s="2437"/>
      <c r="C48" s="2437"/>
      <c r="D48" s="2437"/>
      <c r="E48" s="2438"/>
      <c r="F48" s="2438"/>
      <c r="G48" s="2438"/>
      <c r="H48" s="2438"/>
      <c r="I48" s="2438"/>
      <c r="J48" s="2438"/>
      <c r="K48" s="2438"/>
      <c r="L48" s="2438"/>
      <c r="M48" s="2438"/>
      <c r="N48" s="2438"/>
      <c r="O48" s="2438"/>
      <c r="P48" s="2438"/>
    </row>
    <row r="49" spans="1:16" ht="12" customHeight="1" x14ac:dyDescent="0.25">
      <c r="A49" s="3329" t="s">
        <v>729</v>
      </c>
      <c r="B49" s="3329" t="s">
        <v>15</v>
      </c>
      <c r="C49" s="3329" t="s">
        <v>15</v>
      </c>
      <c r="D49" s="3329" t="s">
        <v>15</v>
      </c>
      <c r="E49" s="3329" t="s">
        <v>15</v>
      </c>
      <c r="F49" s="3329" t="s">
        <v>15</v>
      </c>
      <c r="G49" s="3329" t="s">
        <v>15</v>
      </c>
      <c r="H49" s="3329" t="s">
        <v>15</v>
      </c>
      <c r="I49" s="3329" t="s">
        <v>15</v>
      </c>
      <c r="J49" s="3329" t="s">
        <v>15</v>
      </c>
      <c r="K49" s="3329" t="s">
        <v>15</v>
      </c>
      <c r="L49" s="3329" t="s">
        <v>15</v>
      </c>
      <c r="M49" s="3329" t="s">
        <v>15</v>
      </c>
      <c r="N49" s="3329" t="s">
        <v>15</v>
      </c>
      <c r="O49" s="3329" t="s">
        <v>15</v>
      </c>
      <c r="P49" s="3329" t="s">
        <v>15</v>
      </c>
    </row>
    <row r="50" spans="1:16" ht="12" customHeight="1" x14ac:dyDescent="0.25">
      <c r="A50" s="3329" t="s">
        <v>754</v>
      </c>
      <c r="B50" s="3329" t="s">
        <v>15</v>
      </c>
      <c r="C50" s="3329" t="s">
        <v>15</v>
      </c>
      <c r="D50" s="3329" t="s">
        <v>15</v>
      </c>
      <c r="E50" s="3329" t="s">
        <v>15</v>
      </c>
      <c r="F50" s="3329" t="s">
        <v>15</v>
      </c>
      <c r="G50" s="3329" t="s">
        <v>15</v>
      </c>
      <c r="H50" s="3329" t="s">
        <v>15</v>
      </c>
      <c r="I50" s="3329" t="s">
        <v>15</v>
      </c>
      <c r="J50" s="3329" t="s">
        <v>15</v>
      </c>
      <c r="K50" s="3329" t="s">
        <v>15</v>
      </c>
      <c r="L50" s="3329" t="s">
        <v>15</v>
      </c>
      <c r="M50" s="3329" t="s">
        <v>15</v>
      </c>
      <c r="N50" s="3329" t="s">
        <v>15</v>
      </c>
      <c r="O50" s="3329" t="s">
        <v>15</v>
      </c>
      <c r="P50" s="3329" t="s">
        <v>15</v>
      </c>
    </row>
    <row r="51" spans="1:16" ht="12" customHeight="1" x14ac:dyDescent="0.25">
      <c r="A51" s="3329" t="s">
        <v>832</v>
      </c>
      <c r="B51" s="3329" t="s">
        <v>15</v>
      </c>
      <c r="C51" s="3329" t="s">
        <v>15</v>
      </c>
      <c r="D51" s="3329" t="s">
        <v>15</v>
      </c>
      <c r="E51" s="3329" t="s">
        <v>15</v>
      </c>
      <c r="F51" s="3329" t="s">
        <v>15</v>
      </c>
      <c r="G51" s="3329" t="s">
        <v>15</v>
      </c>
      <c r="H51" s="3329" t="s">
        <v>15</v>
      </c>
      <c r="I51" s="3329" t="s">
        <v>15</v>
      </c>
      <c r="J51" s="3329" t="s">
        <v>15</v>
      </c>
      <c r="K51" s="3329" t="s">
        <v>15</v>
      </c>
      <c r="L51" s="3329" t="s">
        <v>15</v>
      </c>
      <c r="M51" s="3329" t="s">
        <v>15</v>
      </c>
      <c r="N51" s="3329" t="s">
        <v>15</v>
      </c>
      <c r="O51" s="3329" t="s">
        <v>15</v>
      </c>
      <c r="P51" s="3329" t="s">
        <v>15</v>
      </c>
    </row>
    <row r="52" spans="1:16" ht="12" customHeight="1" x14ac:dyDescent="0.25">
      <c r="A52" s="3329" t="s">
        <v>370</v>
      </c>
      <c r="B52" s="3329" t="s">
        <v>15</v>
      </c>
      <c r="C52" s="3329" t="s">
        <v>15</v>
      </c>
      <c r="D52" s="3329" t="s">
        <v>15</v>
      </c>
      <c r="E52" s="3329" t="s">
        <v>15</v>
      </c>
      <c r="F52" s="3329" t="s">
        <v>15</v>
      </c>
      <c r="G52" s="3329" t="s">
        <v>15</v>
      </c>
      <c r="H52" s="3329" t="s">
        <v>15</v>
      </c>
      <c r="I52" s="3329" t="s">
        <v>15</v>
      </c>
      <c r="J52" s="3329" t="s">
        <v>15</v>
      </c>
      <c r="K52" s="3329" t="s">
        <v>15</v>
      </c>
      <c r="L52" s="3329" t="s">
        <v>15</v>
      </c>
      <c r="M52" s="3329" t="s">
        <v>15</v>
      </c>
      <c r="N52" s="3329" t="s">
        <v>15</v>
      </c>
      <c r="O52" s="3329" t="s">
        <v>15</v>
      </c>
      <c r="P52" s="3329" t="s">
        <v>15</v>
      </c>
    </row>
    <row r="53" spans="1:16" ht="9.9" customHeight="1" x14ac:dyDescent="0.25">
      <c r="A53" s="2439"/>
      <c r="B53" s="2440"/>
      <c r="C53" s="2440"/>
      <c r="D53" s="2440"/>
      <c r="E53" s="2440"/>
      <c r="F53" s="2440"/>
      <c r="G53" s="2440"/>
      <c r="H53" s="2440"/>
      <c r="I53" s="2440"/>
      <c r="J53" s="2440"/>
      <c r="K53" s="2440"/>
      <c r="L53" s="2440"/>
      <c r="M53" s="2440"/>
      <c r="N53" s="2440"/>
      <c r="O53" s="2440"/>
      <c r="P53" s="2440"/>
    </row>
  </sheetData>
  <mergeCells count="5">
    <mergeCell ref="A2:P2"/>
    <mergeCell ref="A49:P49"/>
    <mergeCell ref="A50:P50"/>
    <mergeCell ref="A51:P51"/>
    <mergeCell ref="A52:P52"/>
  </mergeCells>
  <hyperlinks>
    <hyperlink ref="A1" location="ToC!A2" display="Back to Table of Contents" xr:uid="{7FD797CC-F2E0-487C-B320-38652628B228}"/>
  </hyperlinks>
  <pageMargins left="0.5" right="0.5" top="0.5" bottom="0.5" header="0.25" footer="0.25"/>
  <pageSetup scale="68" orientation="landscape" r:id="rId1"/>
  <headerFooter>
    <oddFooter>&amp;L&amp;G&amp;C&amp;"Scotia,Regular"&amp;9Supplementary Financial Information (SFI)&amp;R23&amp;"Scotia,Regular"&amp;7</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177B41-67CE-457B-8BED-A40936AE5059}">
  <sheetPr>
    <pageSetUpPr fitToPage="1"/>
  </sheetPr>
  <dimension ref="A1:M26"/>
  <sheetViews>
    <sheetView showGridLines="0" zoomScaleNormal="100" workbookViewId="0"/>
  </sheetViews>
  <sheetFormatPr defaultRowHeight="12.5" x14ac:dyDescent="0.25"/>
  <cols>
    <col min="1" max="1" width="86.7265625" style="22" customWidth="1"/>
    <col min="2" max="13" width="7.26953125" style="22" customWidth="1"/>
    <col min="14" max="16384" width="8.7265625" style="22"/>
  </cols>
  <sheetData>
    <row r="1" spans="1:13" ht="20" customHeight="1" x14ac:dyDescent="0.25">
      <c r="A1" s="21" t="s">
        <v>13</v>
      </c>
    </row>
    <row r="2" spans="1:13" ht="25" customHeight="1" x14ac:dyDescent="0.25">
      <c r="A2" s="3154" t="s">
        <v>14</v>
      </c>
      <c r="B2" s="3154" t="s">
        <v>15</v>
      </c>
      <c r="C2" s="3154" t="s">
        <v>15</v>
      </c>
      <c r="D2" s="3154" t="s">
        <v>15</v>
      </c>
      <c r="E2" s="3154" t="s">
        <v>15</v>
      </c>
      <c r="F2" s="3154" t="s">
        <v>15</v>
      </c>
      <c r="G2" s="3154" t="s">
        <v>15</v>
      </c>
      <c r="H2" s="3154" t="s">
        <v>15</v>
      </c>
      <c r="I2" s="3154" t="s">
        <v>15</v>
      </c>
      <c r="J2" s="3154" t="s">
        <v>15</v>
      </c>
      <c r="K2" s="3154" t="s">
        <v>15</v>
      </c>
      <c r="L2" s="3154" t="s">
        <v>15</v>
      </c>
      <c r="M2" s="3154" t="s">
        <v>15</v>
      </c>
    </row>
    <row r="3" spans="1:13" ht="30" customHeight="1" x14ac:dyDescent="0.35">
      <c r="A3" s="3151" t="s">
        <v>16</v>
      </c>
      <c r="B3" s="3151" t="s">
        <v>15</v>
      </c>
      <c r="C3" s="3151" t="s">
        <v>15</v>
      </c>
      <c r="D3" s="3151" t="s">
        <v>15</v>
      </c>
      <c r="E3" s="3151" t="s">
        <v>15</v>
      </c>
      <c r="F3" s="3151" t="s">
        <v>15</v>
      </c>
      <c r="G3" s="3151" t="s">
        <v>15</v>
      </c>
      <c r="H3" s="3151" t="s">
        <v>15</v>
      </c>
      <c r="I3" s="3151" t="s">
        <v>15</v>
      </c>
      <c r="J3" s="3151" t="s">
        <v>15</v>
      </c>
      <c r="K3" s="3151" t="s">
        <v>15</v>
      </c>
      <c r="L3" s="3151" t="s">
        <v>15</v>
      </c>
      <c r="M3" s="3151" t="s">
        <v>15</v>
      </c>
    </row>
    <row r="4" spans="1:13" ht="25" customHeight="1" x14ac:dyDescent="0.35">
      <c r="A4" s="3151" t="s">
        <v>17</v>
      </c>
      <c r="B4" s="3151" t="s">
        <v>15</v>
      </c>
      <c r="C4" s="3151" t="s">
        <v>15</v>
      </c>
      <c r="D4" s="3151" t="s">
        <v>15</v>
      </c>
      <c r="E4" s="3151" t="s">
        <v>15</v>
      </c>
      <c r="F4" s="3151" t="s">
        <v>15</v>
      </c>
      <c r="G4" s="3151" t="s">
        <v>15</v>
      </c>
      <c r="H4" s="3151" t="s">
        <v>15</v>
      </c>
      <c r="I4" s="3151" t="s">
        <v>15</v>
      </c>
      <c r="J4" s="3151" t="s">
        <v>15</v>
      </c>
      <c r="K4" s="3151" t="s">
        <v>15</v>
      </c>
      <c r="L4" s="3151" t="s">
        <v>15</v>
      </c>
      <c r="M4" s="3151" t="s">
        <v>15</v>
      </c>
    </row>
    <row r="5" spans="1:13" ht="82.5" customHeight="1" x14ac:dyDescent="0.25">
      <c r="A5" s="3152" t="s">
        <v>18</v>
      </c>
      <c r="B5" s="3152" t="s">
        <v>15</v>
      </c>
      <c r="C5" s="3152" t="s">
        <v>15</v>
      </c>
      <c r="D5" s="3152" t="s">
        <v>15</v>
      </c>
      <c r="E5" s="3152" t="s">
        <v>15</v>
      </c>
      <c r="F5" s="3152" t="s">
        <v>15</v>
      </c>
      <c r="G5" s="3152" t="s">
        <v>15</v>
      </c>
      <c r="H5" s="3152" t="s">
        <v>15</v>
      </c>
      <c r="I5" s="3152" t="s">
        <v>15</v>
      </c>
      <c r="J5" s="3152" t="s">
        <v>15</v>
      </c>
      <c r="K5" s="3152" t="s">
        <v>15</v>
      </c>
      <c r="L5" s="3152" t="s">
        <v>15</v>
      </c>
      <c r="M5" s="3152" t="s">
        <v>15</v>
      </c>
    </row>
    <row r="6" spans="1:13" ht="25" customHeight="1" x14ac:dyDescent="0.35">
      <c r="A6" s="3151" t="s">
        <v>19</v>
      </c>
      <c r="B6" s="3151" t="s">
        <v>15</v>
      </c>
      <c r="C6" s="3151" t="s">
        <v>15</v>
      </c>
      <c r="D6" s="3151" t="s">
        <v>15</v>
      </c>
      <c r="E6" s="3151" t="s">
        <v>15</v>
      </c>
      <c r="F6" s="3151" t="s">
        <v>15</v>
      </c>
      <c r="G6" s="3151" t="s">
        <v>15</v>
      </c>
      <c r="H6" s="3151" t="s">
        <v>15</v>
      </c>
      <c r="I6" s="3151" t="s">
        <v>15</v>
      </c>
      <c r="J6" s="3151" t="s">
        <v>15</v>
      </c>
      <c r="K6" s="3151" t="s">
        <v>15</v>
      </c>
      <c r="L6" s="3151" t="s">
        <v>15</v>
      </c>
      <c r="M6" s="3151" t="s">
        <v>15</v>
      </c>
    </row>
    <row r="7" spans="1:13" ht="60.65" customHeight="1" x14ac:dyDescent="0.25">
      <c r="A7" s="3152" t="s">
        <v>20</v>
      </c>
      <c r="B7" s="3152" t="s">
        <v>15</v>
      </c>
      <c r="C7" s="3152" t="s">
        <v>15</v>
      </c>
      <c r="D7" s="3152" t="s">
        <v>15</v>
      </c>
      <c r="E7" s="3152" t="s">
        <v>15</v>
      </c>
      <c r="F7" s="3152" t="s">
        <v>15</v>
      </c>
      <c r="G7" s="3152" t="s">
        <v>15</v>
      </c>
      <c r="H7" s="3152" t="s">
        <v>15</v>
      </c>
      <c r="I7" s="3152" t="s">
        <v>15</v>
      </c>
      <c r="J7" s="3152" t="s">
        <v>15</v>
      </c>
      <c r="K7" s="3152" t="s">
        <v>15</v>
      </c>
      <c r="L7" s="3152" t="s">
        <v>15</v>
      </c>
      <c r="M7" s="3152" t="s">
        <v>15</v>
      </c>
    </row>
    <row r="8" spans="1:13" ht="28.5" customHeight="1" x14ac:dyDescent="0.35">
      <c r="A8" s="3151" t="s">
        <v>21</v>
      </c>
      <c r="B8" s="3151" t="s">
        <v>15</v>
      </c>
      <c r="C8" s="3151" t="s">
        <v>15</v>
      </c>
      <c r="D8" s="3151" t="s">
        <v>15</v>
      </c>
      <c r="E8" s="3151" t="s">
        <v>15</v>
      </c>
      <c r="F8" s="3151" t="s">
        <v>15</v>
      </c>
      <c r="G8" s="3151" t="s">
        <v>15</v>
      </c>
      <c r="H8" s="3151" t="s">
        <v>15</v>
      </c>
      <c r="I8" s="3151" t="s">
        <v>15</v>
      </c>
      <c r="J8" s="3151" t="s">
        <v>15</v>
      </c>
      <c r="K8" s="3151" t="s">
        <v>15</v>
      </c>
      <c r="L8" s="3151" t="s">
        <v>15</v>
      </c>
      <c r="M8" s="3151" t="s">
        <v>15</v>
      </c>
    </row>
    <row r="9" spans="1:13" ht="15" customHeight="1" x14ac:dyDescent="0.25">
      <c r="A9" s="3152"/>
      <c r="B9" s="3152" t="s">
        <v>15</v>
      </c>
      <c r="C9" s="3152" t="s">
        <v>15</v>
      </c>
      <c r="D9" s="3152" t="s">
        <v>15</v>
      </c>
      <c r="E9" s="3152" t="s">
        <v>15</v>
      </c>
      <c r="F9" s="3152" t="s">
        <v>15</v>
      </c>
      <c r="G9" s="3152" t="s">
        <v>15</v>
      </c>
      <c r="H9" s="3152" t="s">
        <v>15</v>
      </c>
      <c r="I9" s="3152" t="s">
        <v>15</v>
      </c>
      <c r="J9" s="3152" t="s">
        <v>15</v>
      </c>
      <c r="K9" s="3152" t="s">
        <v>15</v>
      </c>
      <c r="L9" s="3152" t="s">
        <v>15</v>
      </c>
      <c r="M9" s="3152" t="s">
        <v>15</v>
      </c>
    </row>
    <row r="10" spans="1:13" ht="22.5" customHeight="1" x14ac:dyDescent="0.25">
      <c r="A10" s="3153" t="s">
        <v>22</v>
      </c>
      <c r="B10" s="3153" t="s">
        <v>15</v>
      </c>
      <c r="C10" s="3153" t="s">
        <v>15</v>
      </c>
      <c r="D10" s="3153" t="s">
        <v>15</v>
      </c>
      <c r="E10" s="3153" t="s">
        <v>15</v>
      </c>
      <c r="F10" s="3153" t="s">
        <v>15</v>
      </c>
      <c r="G10" s="3153" t="s">
        <v>15</v>
      </c>
      <c r="H10" s="3153" t="s">
        <v>15</v>
      </c>
      <c r="I10" s="3153" t="s">
        <v>15</v>
      </c>
      <c r="J10" s="3153" t="s">
        <v>15</v>
      </c>
      <c r="K10" s="3153" t="s">
        <v>15</v>
      </c>
      <c r="L10" s="3153" t="s">
        <v>15</v>
      </c>
      <c r="M10" s="3153" t="s">
        <v>15</v>
      </c>
    </row>
    <row r="11" spans="1:13" ht="35.5" customHeight="1" x14ac:dyDescent="0.25">
      <c r="A11" s="3149" t="s">
        <v>23</v>
      </c>
      <c r="B11" s="3149" t="s">
        <v>15</v>
      </c>
      <c r="C11" s="3149" t="s">
        <v>15</v>
      </c>
      <c r="D11" s="3149" t="s">
        <v>15</v>
      </c>
      <c r="E11" s="3149" t="s">
        <v>15</v>
      </c>
      <c r="F11" s="3149" t="s">
        <v>15</v>
      </c>
      <c r="G11" s="3149" t="s">
        <v>15</v>
      </c>
      <c r="H11" s="3149" t="s">
        <v>15</v>
      </c>
      <c r="I11" s="3149" t="s">
        <v>15</v>
      </c>
      <c r="J11" s="3149" t="s">
        <v>15</v>
      </c>
      <c r="K11" s="3149" t="s">
        <v>15</v>
      </c>
      <c r="L11" s="3149" t="s">
        <v>15</v>
      </c>
      <c r="M11" s="3149" t="s">
        <v>15</v>
      </c>
    </row>
    <row r="12" spans="1:13" ht="28.5" customHeight="1" x14ac:dyDescent="0.35">
      <c r="A12" s="3151" t="s">
        <v>24</v>
      </c>
      <c r="B12" s="3151" t="s">
        <v>15</v>
      </c>
      <c r="C12" s="3151" t="s">
        <v>15</v>
      </c>
      <c r="D12" s="3151" t="s">
        <v>15</v>
      </c>
      <c r="E12" s="3151" t="s">
        <v>15</v>
      </c>
      <c r="F12" s="3151" t="s">
        <v>15</v>
      </c>
      <c r="G12" s="3151" t="s">
        <v>15</v>
      </c>
      <c r="H12" s="3151" t="s">
        <v>15</v>
      </c>
      <c r="I12" s="3151" t="s">
        <v>15</v>
      </c>
      <c r="J12" s="3151" t="s">
        <v>15</v>
      </c>
      <c r="K12" s="3151" t="s">
        <v>15</v>
      </c>
      <c r="L12" s="3151" t="s">
        <v>15</v>
      </c>
      <c r="M12" s="3151" t="s">
        <v>15</v>
      </c>
    </row>
    <row r="13" spans="1:13" ht="15" customHeight="1" x14ac:dyDescent="0.25">
      <c r="A13" s="3152"/>
      <c r="B13" s="3152" t="s">
        <v>15</v>
      </c>
      <c r="C13" s="3152" t="s">
        <v>15</v>
      </c>
      <c r="D13" s="3152" t="s">
        <v>15</v>
      </c>
      <c r="E13" s="3152" t="s">
        <v>15</v>
      </c>
      <c r="F13" s="3152" t="s">
        <v>15</v>
      </c>
      <c r="G13" s="3152" t="s">
        <v>15</v>
      </c>
      <c r="H13" s="3152" t="s">
        <v>15</v>
      </c>
      <c r="I13" s="3152" t="s">
        <v>15</v>
      </c>
      <c r="J13" s="3152" t="s">
        <v>15</v>
      </c>
      <c r="K13" s="3152" t="s">
        <v>15</v>
      </c>
      <c r="L13" s="3152" t="s">
        <v>15</v>
      </c>
      <c r="M13" s="3152" t="s">
        <v>15</v>
      </c>
    </row>
    <row r="14" spans="1:13" ht="22.5" customHeight="1" x14ac:dyDescent="0.25">
      <c r="A14" s="3149" t="s">
        <v>25</v>
      </c>
      <c r="B14" s="3149" t="s">
        <v>15</v>
      </c>
      <c r="C14" s="3149" t="s">
        <v>15</v>
      </c>
      <c r="D14" s="3149" t="s">
        <v>15</v>
      </c>
      <c r="E14" s="3149" t="s">
        <v>15</v>
      </c>
      <c r="F14" s="3149" t="s">
        <v>15</v>
      </c>
      <c r="G14" s="3149" t="s">
        <v>15</v>
      </c>
      <c r="H14" s="3149" t="s">
        <v>15</v>
      </c>
      <c r="I14" s="3149" t="s">
        <v>15</v>
      </c>
      <c r="J14" s="3149" t="s">
        <v>15</v>
      </c>
      <c r="K14" s="3149" t="s">
        <v>15</v>
      </c>
      <c r="L14" s="3149" t="s">
        <v>15</v>
      </c>
      <c r="M14" s="3149" t="s">
        <v>15</v>
      </c>
    </row>
    <row r="15" spans="1:13" ht="33" customHeight="1" x14ac:dyDescent="0.25">
      <c r="A15" s="3149" t="s">
        <v>26</v>
      </c>
      <c r="B15" s="3149" t="s">
        <v>15</v>
      </c>
      <c r="C15" s="3149" t="s">
        <v>15</v>
      </c>
      <c r="D15" s="3149" t="s">
        <v>15</v>
      </c>
      <c r="E15" s="3149" t="s">
        <v>15</v>
      </c>
      <c r="F15" s="3149" t="s">
        <v>15</v>
      </c>
      <c r="G15" s="3149" t="s">
        <v>15</v>
      </c>
      <c r="H15" s="3149" t="s">
        <v>15</v>
      </c>
      <c r="I15" s="3149" t="s">
        <v>15</v>
      </c>
      <c r="J15" s="3149" t="s">
        <v>15</v>
      </c>
      <c r="K15" s="3149" t="s">
        <v>15</v>
      </c>
      <c r="L15" s="3149" t="s">
        <v>15</v>
      </c>
      <c r="M15" s="3149" t="s">
        <v>15</v>
      </c>
    </row>
    <row r="16" spans="1:13" ht="15" customHeight="1" x14ac:dyDescent="0.25">
      <c r="A16" s="23"/>
      <c r="B16" s="23"/>
      <c r="C16" s="23"/>
      <c r="D16" s="23"/>
      <c r="E16" s="23"/>
      <c r="F16" s="23"/>
      <c r="G16" s="23"/>
      <c r="H16" s="23"/>
      <c r="I16" s="23"/>
      <c r="J16" s="23"/>
      <c r="K16" s="23"/>
      <c r="L16" s="23"/>
      <c r="M16" s="23"/>
    </row>
    <row r="17" spans="1:13" ht="22.5" customHeight="1" x14ac:dyDescent="0.25">
      <c r="A17" s="3149" t="s">
        <v>27</v>
      </c>
      <c r="B17" s="3149" t="s">
        <v>15</v>
      </c>
      <c r="C17" s="3149" t="s">
        <v>15</v>
      </c>
      <c r="D17" s="3149" t="s">
        <v>15</v>
      </c>
      <c r="E17" s="3149" t="s">
        <v>15</v>
      </c>
      <c r="F17" s="3149" t="s">
        <v>15</v>
      </c>
      <c r="G17" s="3149" t="s">
        <v>15</v>
      </c>
      <c r="H17" s="3149" t="s">
        <v>15</v>
      </c>
      <c r="I17" s="3149" t="s">
        <v>15</v>
      </c>
      <c r="J17" s="3149" t="s">
        <v>15</v>
      </c>
      <c r="K17" s="3149" t="s">
        <v>15</v>
      </c>
      <c r="L17" s="3149" t="s">
        <v>15</v>
      </c>
      <c r="M17" s="3149" t="s">
        <v>15</v>
      </c>
    </row>
    <row r="18" spans="1:13" ht="46" customHeight="1" x14ac:dyDescent="0.25">
      <c r="A18" s="3149" t="s">
        <v>28</v>
      </c>
      <c r="B18" s="3149" t="s">
        <v>15</v>
      </c>
      <c r="C18" s="3149" t="s">
        <v>15</v>
      </c>
      <c r="D18" s="3149" t="s">
        <v>15</v>
      </c>
      <c r="E18" s="3149" t="s">
        <v>15</v>
      </c>
      <c r="F18" s="3149" t="s">
        <v>15</v>
      </c>
      <c r="G18" s="3149" t="s">
        <v>15</v>
      </c>
      <c r="H18" s="3149" t="s">
        <v>15</v>
      </c>
      <c r="I18" s="3149" t="s">
        <v>15</v>
      </c>
      <c r="J18" s="3149" t="s">
        <v>15</v>
      </c>
      <c r="K18" s="3149" t="s">
        <v>15</v>
      </c>
      <c r="L18" s="3149" t="s">
        <v>15</v>
      </c>
      <c r="M18" s="3149" t="s">
        <v>15</v>
      </c>
    </row>
    <row r="19" spans="1:13" ht="22.5" customHeight="1" x14ac:dyDescent="0.25">
      <c r="A19" s="3149" t="s">
        <v>29</v>
      </c>
      <c r="B19" s="3149" t="s">
        <v>15</v>
      </c>
      <c r="C19" s="3149" t="s">
        <v>15</v>
      </c>
      <c r="D19" s="3149" t="s">
        <v>15</v>
      </c>
      <c r="E19" s="3149" t="s">
        <v>15</v>
      </c>
      <c r="F19" s="3149" t="s">
        <v>15</v>
      </c>
      <c r="G19" s="3149" t="s">
        <v>15</v>
      </c>
      <c r="H19" s="3149" t="s">
        <v>15</v>
      </c>
      <c r="I19" s="3149" t="s">
        <v>15</v>
      </c>
      <c r="J19" s="3149" t="s">
        <v>15</v>
      </c>
      <c r="K19" s="3149" t="s">
        <v>15</v>
      </c>
      <c r="L19" s="3149" t="s">
        <v>15</v>
      </c>
      <c r="M19" s="3149" t="s">
        <v>15</v>
      </c>
    </row>
    <row r="20" spans="1:13" ht="39.65" customHeight="1" x14ac:dyDescent="0.25">
      <c r="A20" s="3149" t="s">
        <v>30</v>
      </c>
      <c r="B20" s="3149" t="s">
        <v>15</v>
      </c>
      <c r="C20" s="3149" t="s">
        <v>15</v>
      </c>
      <c r="D20" s="3149" t="s">
        <v>15</v>
      </c>
      <c r="E20" s="3149" t="s">
        <v>15</v>
      </c>
      <c r="F20" s="3149" t="s">
        <v>15</v>
      </c>
      <c r="G20" s="3149" t="s">
        <v>15</v>
      </c>
      <c r="H20" s="3149" t="s">
        <v>15</v>
      </c>
      <c r="I20" s="3149" t="s">
        <v>15</v>
      </c>
      <c r="J20" s="3149" t="s">
        <v>15</v>
      </c>
      <c r="K20" s="3149" t="s">
        <v>15</v>
      </c>
      <c r="L20" s="3149" t="s">
        <v>15</v>
      </c>
      <c r="M20" s="3149" t="s">
        <v>15</v>
      </c>
    </row>
    <row r="21" spans="1:13" ht="22.5" customHeight="1" x14ac:dyDescent="0.25">
      <c r="A21" s="3149" t="s">
        <v>31</v>
      </c>
      <c r="B21" s="3149" t="s">
        <v>15</v>
      </c>
      <c r="C21" s="3149" t="s">
        <v>15</v>
      </c>
      <c r="D21" s="3149" t="s">
        <v>15</v>
      </c>
      <c r="E21" s="3149" t="s">
        <v>15</v>
      </c>
      <c r="F21" s="3149" t="s">
        <v>15</v>
      </c>
      <c r="G21" s="3149" t="s">
        <v>15</v>
      </c>
      <c r="H21" s="3149" t="s">
        <v>15</v>
      </c>
      <c r="I21" s="3149" t="s">
        <v>15</v>
      </c>
      <c r="J21" s="3149" t="s">
        <v>15</v>
      </c>
      <c r="K21" s="3149" t="s">
        <v>15</v>
      </c>
      <c r="L21" s="3149" t="s">
        <v>15</v>
      </c>
      <c r="M21" s="3149" t="s">
        <v>15</v>
      </c>
    </row>
    <row r="22" spans="1:13" ht="54" customHeight="1" x14ac:dyDescent="0.25">
      <c r="A22" s="3149" t="s">
        <v>32</v>
      </c>
      <c r="B22" s="3149" t="s">
        <v>15</v>
      </c>
      <c r="C22" s="3149" t="s">
        <v>15</v>
      </c>
      <c r="D22" s="3149" t="s">
        <v>15</v>
      </c>
      <c r="E22" s="3149" t="s">
        <v>15</v>
      </c>
      <c r="F22" s="3149" t="s">
        <v>15</v>
      </c>
      <c r="G22" s="3149" t="s">
        <v>15</v>
      </c>
      <c r="H22" s="3149" t="s">
        <v>15</v>
      </c>
      <c r="I22" s="3149" t="s">
        <v>15</v>
      </c>
      <c r="J22" s="3149" t="s">
        <v>15</v>
      </c>
      <c r="K22" s="3149" t="s">
        <v>15</v>
      </c>
      <c r="L22" s="3149" t="s">
        <v>15</v>
      </c>
      <c r="M22" s="3149" t="s">
        <v>15</v>
      </c>
    </row>
    <row r="23" spans="1:13" ht="20.149999999999999" customHeight="1" x14ac:dyDescent="0.25">
      <c r="A23" s="3149" t="s">
        <v>33</v>
      </c>
      <c r="B23" s="3149" t="s">
        <v>15</v>
      </c>
      <c r="C23" s="3149" t="s">
        <v>15</v>
      </c>
      <c r="D23" s="3149" t="s">
        <v>15</v>
      </c>
      <c r="E23" s="3149" t="s">
        <v>15</v>
      </c>
      <c r="F23" s="3149" t="s">
        <v>15</v>
      </c>
      <c r="G23" s="3149" t="s">
        <v>15</v>
      </c>
      <c r="H23" s="3149" t="s">
        <v>15</v>
      </c>
      <c r="I23" s="3149" t="s">
        <v>15</v>
      </c>
      <c r="J23" s="3149" t="s">
        <v>15</v>
      </c>
      <c r="K23" s="3149" t="s">
        <v>15</v>
      </c>
      <c r="L23" s="3149" t="s">
        <v>15</v>
      </c>
      <c r="M23" s="3149" t="s">
        <v>15</v>
      </c>
    </row>
    <row r="24" spans="1:13" ht="50.9" customHeight="1" x14ac:dyDescent="0.25">
      <c r="A24" s="3149" t="s">
        <v>34</v>
      </c>
      <c r="B24" s="3149" t="s">
        <v>15</v>
      </c>
      <c r="C24" s="3149" t="s">
        <v>15</v>
      </c>
      <c r="D24" s="3149" t="s">
        <v>15</v>
      </c>
      <c r="E24" s="3149" t="s">
        <v>15</v>
      </c>
      <c r="F24" s="3149" t="s">
        <v>15</v>
      </c>
      <c r="G24" s="3149" t="s">
        <v>15</v>
      </c>
      <c r="H24" s="3149" t="s">
        <v>15</v>
      </c>
      <c r="I24" s="3149" t="s">
        <v>15</v>
      </c>
      <c r="J24" s="3149" t="s">
        <v>15</v>
      </c>
      <c r="K24" s="3149" t="s">
        <v>15</v>
      </c>
      <c r="L24" s="3149" t="s">
        <v>15</v>
      </c>
      <c r="M24" s="3149" t="s">
        <v>15</v>
      </c>
    </row>
    <row r="25" spans="1:13" ht="14.5" customHeight="1" x14ac:dyDescent="0.25">
      <c r="A25" s="24"/>
      <c r="B25" s="24"/>
      <c r="C25" s="24"/>
      <c r="D25" s="24"/>
      <c r="E25" s="24"/>
      <c r="F25" s="24"/>
      <c r="G25" s="24"/>
      <c r="H25" s="24"/>
      <c r="I25" s="24"/>
      <c r="J25" s="24"/>
      <c r="K25" s="24"/>
      <c r="L25" s="24"/>
      <c r="M25" s="24"/>
    </row>
    <row r="26" spans="1:13" ht="15.75" customHeight="1" x14ac:dyDescent="0.25">
      <c r="A26" s="3150"/>
      <c r="B26" s="3150" t="s">
        <v>15</v>
      </c>
      <c r="C26" s="3150" t="s">
        <v>15</v>
      </c>
      <c r="D26" s="3150" t="s">
        <v>15</v>
      </c>
      <c r="E26" s="3150" t="s">
        <v>15</v>
      </c>
      <c r="F26" s="3150" t="s">
        <v>15</v>
      </c>
      <c r="G26" s="3150" t="s">
        <v>15</v>
      </c>
      <c r="H26" s="3150" t="s">
        <v>15</v>
      </c>
      <c r="I26" s="3150" t="s">
        <v>15</v>
      </c>
      <c r="J26" s="3150" t="s">
        <v>15</v>
      </c>
      <c r="K26" s="3150" t="s">
        <v>15</v>
      </c>
      <c r="L26" s="3150" t="s">
        <v>15</v>
      </c>
      <c r="M26" s="3150" t="s">
        <v>15</v>
      </c>
    </row>
  </sheetData>
  <mergeCells count="23">
    <mergeCell ref="A7:M7"/>
    <mergeCell ref="A2:M2"/>
    <mergeCell ref="A3:M3"/>
    <mergeCell ref="A4:M4"/>
    <mergeCell ref="A5:M5"/>
    <mergeCell ref="A6:M6"/>
    <mergeCell ref="A20:M20"/>
    <mergeCell ref="A8:M8"/>
    <mergeCell ref="A9:M9"/>
    <mergeCell ref="A10:M10"/>
    <mergeCell ref="A11:M11"/>
    <mergeCell ref="A12:M12"/>
    <mergeCell ref="A13:M13"/>
    <mergeCell ref="A14:M14"/>
    <mergeCell ref="A15:M15"/>
    <mergeCell ref="A17:M17"/>
    <mergeCell ref="A18:M18"/>
    <mergeCell ref="A19:M19"/>
    <mergeCell ref="A21:M21"/>
    <mergeCell ref="A22:M22"/>
    <mergeCell ref="A23:M23"/>
    <mergeCell ref="A24:M24"/>
    <mergeCell ref="A26:M26"/>
  </mergeCells>
  <hyperlinks>
    <hyperlink ref="A1" location="ToC!A2" display="Back to Table of Contents" xr:uid="{CFAFDF2C-3EA2-4DAF-A84F-01E2E8657587}"/>
  </hyperlinks>
  <pageMargins left="0.5" right="0.5" top="0.5" bottom="0.5" header="0.25" footer="0.25"/>
  <pageSetup scale="68" orientation="landscape" r:id="rId1"/>
  <headerFooter>
    <oddFooter>&amp;L&amp;G&amp;C&amp;"Scotia,Regular"&amp;9Supplementary Financial Information (SFI)&amp;RNotes_1&amp;"Scotia,Regular"&amp;7</oddFooter>
  </headerFooter>
  <legacyDrawingHF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C878D6-C705-4E3D-ADE9-8FD212DAD291}">
  <sheetPr>
    <pageSetUpPr fitToPage="1"/>
  </sheetPr>
  <dimension ref="A1:L46"/>
  <sheetViews>
    <sheetView showGridLines="0" topLeftCell="A29" zoomScaleNormal="100" workbookViewId="0"/>
  </sheetViews>
  <sheetFormatPr defaultRowHeight="12.5" x14ac:dyDescent="0.25"/>
  <cols>
    <col min="1" max="1" width="48.54296875" style="22" customWidth="1"/>
    <col min="2" max="12" width="10.7265625" style="22" customWidth="1"/>
    <col min="13" max="16384" width="8.7265625" style="22"/>
  </cols>
  <sheetData>
    <row r="1" spans="1:12" ht="20" customHeight="1" x14ac:dyDescent="0.25">
      <c r="A1" s="21" t="s">
        <v>13</v>
      </c>
    </row>
    <row r="2" spans="1:12" ht="24.9" customHeight="1" x14ac:dyDescent="0.25">
      <c r="A2" s="3354" t="s">
        <v>833</v>
      </c>
      <c r="B2" s="3354" t="s">
        <v>15</v>
      </c>
      <c r="C2" s="3354" t="s">
        <v>15</v>
      </c>
      <c r="D2" s="3354" t="s">
        <v>15</v>
      </c>
      <c r="E2" s="3354" t="s">
        <v>15</v>
      </c>
      <c r="F2" s="3354" t="s">
        <v>15</v>
      </c>
      <c r="G2" s="3354" t="s">
        <v>15</v>
      </c>
      <c r="H2" s="3354" t="s">
        <v>15</v>
      </c>
      <c r="I2" s="3354" t="s">
        <v>15</v>
      </c>
      <c r="J2" s="3354" t="s">
        <v>15</v>
      </c>
      <c r="K2" s="3354" t="s">
        <v>15</v>
      </c>
      <c r="L2" s="3354" t="s">
        <v>15</v>
      </c>
    </row>
    <row r="3" spans="1:12" ht="15" customHeight="1" x14ac:dyDescent="0.25">
      <c r="A3" s="2441" t="s">
        <v>271</v>
      </c>
      <c r="B3" s="3355" t="s">
        <v>174</v>
      </c>
      <c r="C3" s="3356" t="s">
        <v>15</v>
      </c>
      <c r="D3" s="3357" t="s">
        <v>345</v>
      </c>
      <c r="E3" s="3355" t="s">
        <v>15</v>
      </c>
      <c r="F3" s="3355" t="s">
        <v>15</v>
      </c>
      <c r="G3" s="3358" t="s">
        <v>15</v>
      </c>
      <c r="H3" s="3359" t="s">
        <v>346</v>
      </c>
      <c r="I3" s="3360" t="s">
        <v>15</v>
      </c>
      <c r="J3" s="3361" t="s">
        <v>15</v>
      </c>
      <c r="K3" s="3362" t="s">
        <v>176</v>
      </c>
      <c r="L3" s="3362" t="s">
        <v>15</v>
      </c>
    </row>
    <row r="4" spans="1:12" ht="15" customHeight="1" x14ac:dyDescent="0.25">
      <c r="A4" s="2442"/>
      <c r="B4" s="2443" t="s">
        <v>178</v>
      </c>
      <c r="C4" s="2444" t="s">
        <v>179</v>
      </c>
      <c r="D4" s="2445" t="s">
        <v>180</v>
      </c>
      <c r="E4" s="2446" t="s">
        <v>181</v>
      </c>
      <c r="F4" s="2447" t="s">
        <v>182</v>
      </c>
      <c r="G4" s="2448" t="s">
        <v>179</v>
      </c>
      <c r="H4" s="2449" t="s">
        <v>180</v>
      </c>
      <c r="I4" s="2446" t="s">
        <v>181</v>
      </c>
      <c r="J4" s="2448" t="s">
        <v>182</v>
      </c>
      <c r="K4" s="2447" t="s">
        <v>345</v>
      </c>
      <c r="L4" s="2447">
        <v>2022</v>
      </c>
    </row>
    <row r="5" spans="1:12" ht="15" customHeight="1" x14ac:dyDescent="0.25">
      <c r="A5" s="2450" t="s">
        <v>834</v>
      </c>
      <c r="B5" s="2451"/>
      <c r="C5" s="2452"/>
      <c r="D5" s="2453"/>
      <c r="E5" s="2454"/>
      <c r="F5" s="2454"/>
      <c r="G5" s="2455"/>
      <c r="H5" s="2456"/>
      <c r="I5" s="2454"/>
      <c r="J5" s="2455"/>
      <c r="K5" s="2451"/>
      <c r="L5" s="2451"/>
    </row>
    <row r="6" spans="1:12" ht="15" customHeight="1" x14ac:dyDescent="0.25">
      <c r="A6" s="2457"/>
      <c r="B6" s="2458"/>
      <c r="C6" s="2459"/>
      <c r="D6" s="2460"/>
      <c r="E6" s="2461"/>
      <c r="F6" s="2461"/>
      <c r="G6" s="2462"/>
      <c r="H6" s="2463"/>
      <c r="I6" s="2461"/>
      <c r="J6" s="2462"/>
      <c r="K6" s="2464"/>
      <c r="L6" s="2464"/>
    </row>
    <row r="7" spans="1:12" ht="15" customHeight="1" x14ac:dyDescent="0.25">
      <c r="A7" s="2465" t="s">
        <v>322</v>
      </c>
      <c r="B7" s="2466">
        <v>63</v>
      </c>
      <c r="C7" s="2467">
        <v>58</v>
      </c>
      <c r="D7" s="2468">
        <v>52</v>
      </c>
      <c r="E7" s="2469">
        <v>48</v>
      </c>
      <c r="F7" s="2469">
        <v>26</v>
      </c>
      <c r="G7" s="2470">
        <v>30</v>
      </c>
      <c r="H7" s="2471">
        <v>23</v>
      </c>
      <c r="I7" s="2469">
        <v>-2</v>
      </c>
      <c r="J7" s="2470">
        <v>3</v>
      </c>
      <c r="K7" s="2469">
        <v>156</v>
      </c>
      <c r="L7" s="2469">
        <v>49</v>
      </c>
    </row>
    <row r="8" spans="1:12" ht="15" customHeight="1" x14ac:dyDescent="0.25">
      <c r="A8" s="2465" t="s">
        <v>567</v>
      </c>
      <c r="B8" s="2466">
        <v>505</v>
      </c>
      <c r="C8" s="2467">
        <v>454</v>
      </c>
      <c r="D8" s="2468">
        <v>370</v>
      </c>
      <c r="E8" s="2469">
        <v>335</v>
      </c>
      <c r="F8" s="2469">
        <v>312</v>
      </c>
      <c r="G8" s="2470">
        <v>249</v>
      </c>
      <c r="H8" s="2471">
        <v>200</v>
      </c>
      <c r="I8" s="2469">
        <v>192</v>
      </c>
      <c r="J8" s="2470">
        <v>196</v>
      </c>
      <c r="K8" s="2469">
        <v>1266</v>
      </c>
      <c r="L8" s="2469">
        <v>766</v>
      </c>
    </row>
    <row r="9" spans="1:12" ht="15" customHeight="1" x14ac:dyDescent="0.25">
      <c r="A9" s="2465" t="s">
        <v>362</v>
      </c>
      <c r="B9" s="2466">
        <v>278</v>
      </c>
      <c r="C9" s="2467">
        <v>267</v>
      </c>
      <c r="D9" s="2468">
        <v>253</v>
      </c>
      <c r="E9" s="2469">
        <v>258</v>
      </c>
      <c r="F9" s="2469">
        <v>197</v>
      </c>
      <c r="G9" s="2470">
        <v>200</v>
      </c>
      <c r="H9" s="2471">
        <v>170</v>
      </c>
      <c r="I9" s="2469">
        <v>155</v>
      </c>
      <c r="J9" s="2470">
        <v>139</v>
      </c>
      <c r="K9" s="2469">
        <v>908</v>
      </c>
      <c r="L9" s="2469">
        <v>601</v>
      </c>
    </row>
    <row r="10" spans="1:12" ht="15" customHeight="1" x14ac:dyDescent="0.25">
      <c r="A10" s="2472" t="s">
        <v>682</v>
      </c>
      <c r="B10" s="2466">
        <v>846</v>
      </c>
      <c r="C10" s="2467">
        <v>779</v>
      </c>
      <c r="D10" s="2468">
        <v>675</v>
      </c>
      <c r="E10" s="2469">
        <v>641</v>
      </c>
      <c r="F10" s="2469">
        <v>535</v>
      </c>
      <c r="G10" s="2470">
        <v>479</v>
      </c>
      <c r="H10" s="2471">
        <v>393</v>
      </c>
      <c r="I10" s="2469">
        <v>345</v>
      </c>
      <c r="J10" s="2470">
        <v>338</v>
      </c>
      <c r="K10" s="2469">
        <v>2330</v>
      </c>
      <c r="L10" s="2469">
        <v>1416</v>
      </c>
    </row>
    <row r="11" spans="1:12" ht="15" customHeight="1" x14ac:dyDescent="0.25">
      <c r="A11" s="2473"/>
      <c r="B11" s="2474"/>
      <c r="C11" s="2475"/>
      <c r="D11" s="2476"/>
      <c r="E11" s="2477"/>
      <c r="F11" s="2477"/>
      <c r="G11" s="2478"/>
      <c r="H11" s="2479"/>
      <c r="I11" s="2477"/>
      <c r="J11" s="2478"/>
      <c r="K11" s="2477"/>
      <c r="L11" s="2477"/>
    </row>
    <row r="12" spans="1:12" ht="15" customHeight="1" x14ac:dyDescent="0.25">
      <c r="A12" s="2480" t="s">
        <v>835</v>
      </c>
      <c r="B12" s="2474"/>
      <c r="C12" s="2475"/>
      <c r="D12" s="2476"/>
      <c r="E12" s="2477"/>
      <c r="F12" s="2477"/>
      <c r="G12" s="2478"/>
      <c r="H12" s="2479"/>
      <c r="I12" s="2477"/>
      <c r="J12" s="2478"/>
      <c r="K12" s="2477"/>
      <c r="L12" s="2477"/>
    </row>
    <row r="13" spans="1:12" ht="15" customHeight="1" x14ac:dyDescent="0.25">
      <c r="A13" s="2465" t="s">
        <v>684</v>
      </c>
      <c r="B13" s="2466">
        <v>21</v>
      </c>
      <c r="C13" s="2467">
        <v>12</v>
      </c>
      <c r="D13" s="2468">
        <v>10</v>
      </c>
      <c r="E13" s="2469">
        <v>23</v>
      </c>
      <c r="F13" s="2469">
        <v>16</v>
      </c>
      <c r="G13" s="2470">
        <v>21</v>
      </c>
      <c r="H13" s="2471">
        <v>15</v>
      </c>
      <c r="I13" s="2469">
        <v>3</v>
      </c>
      <c r="J13" s="2470">
        <v>2</v>
      </c>
      <c r="K13" s="2469">
        <v>70</v>
      </c>
      <c r="L13" s="2469">
        <v>20</v>
      </c>
    </row>
    <row r="14" spans="1:12" ht="15" customHeight="1" x14ac:dyDescent="0.25">
      <c r="A14" s="2465" t="s">
        <v>802</v>
      </c>
      <c r="B14" s="2466">
        <v>0</v>
      </c>
      <c r="C14" s="2467">
        <v>0</v>
      </c>
      <c r="D14" s="2468">
        <v>0</v>
      </c>
      <c r="E14" s="2469">
        <v>0</v>
      </c>
      <c r="F14" s="2469">
        <v>0</v>
      </c>
      <c r="G14" s="2470" t="s">
        <v>836</v>
      </c>
      <c r="H14" s="2471">
        <v>0</v>
      </c>
      <c r="I14" s="2469">
        <v>0</v>
      </c>
      <c r="J14" s="2470">
        <v>0</v>
      </c>
      <c r="K14" s="2469">
        <v>0</v>
      </c>
      <c r="L14" s="2469">
        <v>0</v>
      </c>
    </row>
    <row r="15" spans="1:12" ht="15" customHeight="1" x14ac:dyDescent="0.25">
      <c r="A15" s="2480" t="s">
        <v>686</v>
      </c>
      <c r="B15" s="2466">
        <v>25</v>
      </c>
      <c r="C15" s="2467">
        <v>36</v>
      </c>
      <c r="D15" s="2468">
        <v>22</v>
      </c>
      <c r="E15" s="2469">
        <v>11</v>
      </c>
      <c r="F15" s="2469">
        <v>24</v>
      </c>
      <c r="G15" s="2470">
        <v>15</v>
      </c>
      <c r="H15" s="2471">
        <v>24</v>
      </c>
      <c r="I15" s="2469">
        <v>-29</v>
      </c>
      <c r="J15" s="2470">
        <v>9</v>
      </c>
      <c r="K15" s="2469">
        <v>72</v>
      </c>
      <c r="L15" s="2469">
        <v>22</v>
      </c>
    </row>
    <row r="16" spans="1:12" ht="15" customHeight="1" x14ac:dyDescent="0.25">
      <c r="A16" s="2480" t="s">
        <v>687</v>
      </c>
      <c r="B16" s="2466">
        <v>21</v>
      </c>
      <c r="C16" s="2467">
        <v>34</v>
      </c>
      <c r="D16" s="2468">
        <v>54</v>
      </c>
      <c r="E16" s="2469">
        <v>35</v>
      </c>
      <c r="F16" s="2469">
        <v>17</v>
      </c>
      <c r="G16" s="2470">
        <v>12</v>
      </c>
      <c r="H16" s="2471">
        <v>30</v>
      </c>
      <c r="I16" s="2469">
        <v>28</v>
      </c>
      <c r="J16" s="2470">
        <v>15</v>
      </c>
      <c r="K16" s="2469">
        <v>118</v>
      </c>
      <c r="L16" s="2469">
        <v>84</v>
      </c>
    </row>
    <row r="17" spans="1:12" ht="15" customHeight="1" x14ac:dyDescent="0.25">
      <c r="A17" s="2480" t="s">
        <v>688</v>
      </c>
      <c r="B17" s="2466">
        <v>-1</v>
      </c>
      <c r="C17" s="2467">
        <v>0</v>
      </c>
      <c r="D17" s="2468">
        <v>0</v>
      </c>
      <c r="E17" s="2469">
        <v>0</v>
      </c>
      <c r="F17" s="2469">
        <v>-2</v>
      </c>
      <c r="G17" s="2470" t="s">
        <v>836</v>
      </c>
      <c r="H17" s="2471">
        <v>-2</v>
      </c>
      <c r="I17" s="2469">
        <v>-30</v>
      </c>
      <c r="J17" s="2470">
        <v>0</v>
      </c>
      <c r="K17" s="2469">
        <v>-2</v>
      </c>
      <c r="L17" s="2469">
        <v>-29</v>
      </c>
    </row>
    <row r="18" spans="1:12" ht="15" customHeight="1" x14ac:dyDescent="0.25">
      <c r="A18" s="2480" t="s">
        <v>689</v>
      </c>
      <c r="B18" s="2466">
        <v>8</v>
      </c>
      <c r="C18" s="2467">
        <v>43</v>
      </c>
      <c r="D18" s="2468">
        <v>-9</v>
      </c>
      <c r="E18" s="2469">
        <v>1</v>
      </c>
      <c r="F18" s="2469">
        <v>1</v>
      </c>
      <c r="G18" s="2470">
        <v>5</v>
      </c>
      <c r="H18" s="2471">
        <v>0</v>
      </c>
      <c r="I18" s="2469">
        <v>12</v>
      </c>
      <c r="J18" s="2470">
        <v>8</v>
      </c>
      <c r="K18" s="2469">
        <v>-2</v>
      </c>
      <c r="L18" s="2469">
        <v>23</v>
      </c>
    </row>
    <row r="19" spans="1:12" ht="15" customHeight="1" x14ac:dyDescent="0.25">
      <c r="A19" s="2480" t="s">
        <v>690</v>
      </c>
      <c r="B19" s="2466">
        <v>1</v>
      </c>
      <c r="C19" s="2467">
        <v>5</v>
      </c>
      <c r="D19" s="2468">
        <v>2</v>
      </c>
      <c r="E19" s="2469">
        <v>2</v>
      </c>
      <c r="F19" s="2469">
        <v>1</v>
      </c>
      <c r="G19" s="2470" t="s">
        <v>836</v>
      </c>
      <c r="H19" s="2471">
        <v>-1</v>
      </c>
      <c r="I19" s="2469">
        <v>-2</v>
      </c>
      <c r="J19" s="2470">
        <v>0</v>
      </c>
      <c r="K19" s="2469">
        <v>5</v>
      </c>
      <c r="L19" s="2469">
        <v>-3</v>
      </c>
    </row>
    <row r="20" spans="1:12" ht="15" customHeight="1" x14ac:dyDescent="0.25">
      <c r="A20" s="2480" t="s">
        <v>691</v>
      </c>
      <c r="B20" s="2466">
        <v>17</v>
      </c>
      <c r="C20" s="2467">
        <v>11</v>
      </c>
      <c r="D20" s="2468">
        <v>21</v>
      </c>
      <c r="E20" s="2469">
        <v>22</v>
      </c>
      <c r="F20" s="2469">
        <v>-1</v>
      </c>
      <c r="G20" s="2470">
        <v>8</v>
      </c>
      <c r="H20" s="2471">
        <v>3</v>
      </c>
      <c r="I20" s="2469">
        <v>17</v>
      </c>
      <c r="J20" s="2470">
        <v>5</v>
      </c>
      <c r="K20" s="2469">
        <v>50</v>
      </c>
      <c r="L20" s="2469">
        <v>37</v>
      </c>
    </row>
    <row r="21" spans="1:12" ht="15" customHeight="1" x14ac:dyDescent="0.25">
      <c r="A21" s="2480" t="s">
        <v>692</v>
      </c>
      <c r="B21" s="2466">
        <v>-1</v>
      </c>
      <c r="C21" s="2467">
        <v>1</v>
      </c>
      <c r="D21" s="2468">
        <v>1</v>
      </c>
      <c r="E21" s="2469">
        <v>2</v>
      </c>
      <c r="F21" s="2469">
        <v>0</v>
      </c>
      <c r="G21" s="2470">
        <v>1</v>
      </c>
      <c r="H21" s="2471">
        <v>1</v>
      </c>
      <c r="I21" s="2469">
        <v>5</v>
      </c>
      <c r="J21" s="2470">
        <v>4</v>
      </c>
      <c r="K21" s="2469">
        <v>4</v>
      </c>
      <c r="L21" s="2469">
        <v>13</v>
      </c>
    </row>
    <row r="22" spans="1:12" ht="15" customHeight="1" x14ac:dyDescent="0.25">
      <c r="A22" s="2480" t="s">
        <v>693</v>
      </c>
      <c r="B22" s="2466">
        <v>0</v>
      </c>
      <c r="C22" s="2467">
        <v>0</v>
      </c>
      <c r="D22" s="2468">
        <v>1</v>
      </c>
      <c r="E22" s="2469">
        <v>-11</v>
      </c>
      <c r="F22" s="2469">
        <v>1</v>
      </c>
      <c r="G22" s="2470" t="s">
        <v>836</v>
      </c>
      <c r="H22" s="2471">
        <v>10</v>
      </c>
      <c r="I22" s="2469">
        <v>2</v>
      </c>
      <c r="J22" s="2470">
        <v>0</v>
      </c>
      <c r="K22" s="2469">
        <v>-9</v>
      </c>
      <c r="L22" s="2469">
        <v>12</v>
      </c>
    </row>
    <row r="23" spans="1:12" ht="15" customHeight="1" x14ac:dyDescent="0.25">
      <c r="A23" s="2480" t="s">
        <v>694</v>
      </c>
      <c r="B23" s="2466">
        <v>2</v>
      </c>
      <c r="C23" s="2467">
        <v>1</v>
      </c>
      <c r="D23" s="2468">
        <v>5</v>
      </c>
      <c r="E23" s="2469">
        <v>4</v>
      </c>
      <c r="F23" s="2469">
        <v>6</v>
      </c>
      <c r="G23" s="2470">
        <v>2</v>
      </c>
      <c r="H23" s="2471">
        <v>-2</v>
      </c>
      <c r="I23" s="2469">
        <v>1</v>
      </c>
      <c r="J23" s="2470">
        <v>1</v>
      </c>
      <c r="K23" s="2469">
        <v>17</v>
      </c>
      <c r="L23" s="2469">
        <v>-6</v>
      </c>
    </row>
    <row r="24" spans="1:12" ht="15" customHeight="1" x14ac:dyDescent="0.25">
      <c r="A24" s="2480" t="s">
        <v>695</v>
      </c>
      <c r="B24" s="2466">
        <v>0</v>
      </c>
      <c r="C24" s="2467">
        <v>0</v>
      </c>
      <c r="D24" s="2468">
        <v>0</v>
      </c>
      <c r="E24" s="2469">
        <v>-4</v>
      </c>
      <c r="F24" s="2469">
        <v>0</v>
      </c>
      <c r="G24" s="2470" t="s">
        <v>836</v>
      </c>
      <c r="H24" s="2471">
        <v>11</v>
      </c>
      <c r="I24" s="2469">
        <v>12</v>
      </c>
      <c r="J24" s="2470">
        <v>8</v>
      </c>
      <c r="K24" s="2469">
        <v>-4</v>
      </c>
      <c r="L24" s="2469">
        <v>34</v>
      </c>
    </row>
    <row r="25" spans="1:12" ht="15" customHeight="1" x14ac:dyDescent="0.25">
      <c r="A25" s="2480" t="s">
        <v>696</v>
      </c>
      <c r="B25" s="2466">
        <v>8</v>
      </c>
      <c r="C25" s="2467">
        <v>4</v>
      </c>
      <c r="D25" s="2468">
        <v>-3</v>
      </c>
      <c r="E25" s="2469">
        <v>3</v>
      </c>
      <c r="F25" s="2469">
        <v>2</v>
      </c>
      <c r="G25" s="2470">
        <v>3</v>
      </c>
      <c r="H25" s="2471">
        <v>2</v>
      </c>
      <c r="I25" s="2469">
        <v>2</v>
      </c>
      <c r="J25" s="2470">
        <v>1</v>
      </c>
      <c r="K25" s="2469">
        <v>5</v>
      </c>
      <c r="L25" s="2469">
        <v>7</v>
      </c>
    </row>
    <row r="26" spans="1:12" ht="15" customHeight="1" x14ac:dyDescent="0.25">
      <c r="A26" s="2480" t="s">
        <v>697</v>
      </c>
      <c r="B26" s="2466">
        <v>2</v>
      </c>
      <c r="C26" s="2467">
        <v>7</v>
      </c>
      <c r="D26" s="2468">
        <v>7</v>
      </c>
      <c r="E26" s="2469">
        <v>-1</v>
      </c>
      <c r="F26" s="2469">
        <v>0</v>
      </c>
      <c r="G26" s="2470">
        <v>1</v>
      </c>
      <c r="H26" s="2471">
        <v>2</v>
      </c>
      <c r="I26" s="2469">
        <v>6</v>
      </c>
      <c r="J26" s="2470">
        <v>6</v>
      </c>
      <c r="K26" s="2469">
        <v>7</v>
      </c>
      <c r="L26" s="2469">
        <v>15</v>
      </c>
    </row>
    <row r="27" spans="1:12" ht="15" customHeight="1" x14ac:dyDescent="0.25">
      <c r="A27" s="2480" t="s">
        <v>698</v>
      </c>
      <c r="B27" s="2466">
        <v>1</v>
      </c>
      <c r="C27" s="2467">
        <v>3</v>
      </c>
      <c r="D27" s="2468">
        <v>2</v>
      </c>
      <c r="E27" s="2469">
        <v>0</v>
      </c>
      <c r="F27" s="2469">
        <v>5</v>
      </c>
      <c r="G27" s="2470">
        <v>8</v>
      </c>
      <c r="H27" s="2471">
        <v>2</v>
      </c>
      <c r="I27" s="2469">
        <v>8</v>
      </c>
      <c r="J27" s="2470">
        <v>0</v>
      </c>
      <c r="K27" s="2469">
        <v>15</v>
      </c>
      <c r="L27" s="2469">
        <v>10</v>
      </c>
    </row>
    <row r="28" spans="1:12" ht="15" customHeight="1" x14ac:dyDescent="0.25">
      <c r="A28" s="2480" t="s">
        <v>699</v>
      </c>
      <c r="B28" s="2466">
        <v>3</v>
      </c>
      <c r="C28" s="2467">
        <v>2</v>
      </c>
      <c r="D28" s="2468">
        <v>6</v>
      </c>
      <c r="E28" s="2469">
        <v>6</v>
      </c>
      <c r="F28" s="2469">
        <v>7</v>
      </c>
      <c r="G28" s="2470">
        <v>3</v>
      </c>
      <c r="H28" s="2471">
        <v>3</v>
      </c>
      <c r="I28" s="2469">
        <v>7</v>
      </c>
      <c r="J28" s="2470">
        <v>2</v>
      </c>
      <c r="K28" s="2469">
        <v>22</v>
      </c>
      <c r="L28" s="2469">
        <v>13</v>
      </c>
    </row>
    <row r="29" spans="1:12" ht="15" customHeight="1" x14ac:dyDescent="0.25">
      <c r="A29" s="2480" t="s">
        <v>700</v>
      </c>
      <c r="B29" s="2466">
        <v>8</v>
      </c>
      <c r="C29" s="2467">
        <v>1</v>
      </c>
      <c r="D29" s="2468">
        <v>0</v>
      </c>
      <c r="E29" s="2469">
        <v>0</v>
      </c>
      <c r="F29" s="2469">
        <v>2</v>
      </c>
      <c r="G29" s="2470">
        <v>1</v>
      </c>
      <c r="H29" s="2471">
        <v>1</v>
      </c>
      <c r="I29" s="2469">
        <v>3</v>
      </c>
      <c r="J29" s="2470">
        <v>0</v>
      </c>
      <c r="K29" s="2469">
        <v>3</v>
      </c>
      <c r="L29" s="2469">
        <v>14</v>
      </c>
    </row>
    <row r="30" spans="1:12" ht="15" customHeight="1" x14ac:dyDescent="0.25">
      <c r="A30" s="2480" t="s">
        <v>561</v>
      </c>
      <c r="B30" s="2466">
        <v>14</v>
      </c>
      <c r="C30" s="2467">
        <v>3</v>
      </c>
      <c r="D30" s="2468">
        <v>8</v>
      </c>
      <c r="E30" s="2469">
        <v>4</v>
      </c>
      <c r="F30" s="2469">
        <v>5</v>
      </c>
      <c r="G30" s="2470">
        <v>4</v>
      </c>
      <c r="H30" s="2471">
        <v>2</v>
      </c>
      <c r="I30" s="2469">
        <v>-2</v>
      </c>
      <c r="J30" s="2470">
        <v>5</v>
      </c>
      <c r="K30" s="2469">
        <v>21</v>
      </c>
      <c r="L30" s="2469">
        <v>8</v>
      </c>
    </row>
    <row r="31" spans="1:12" ht="15" customHeight="1" x14ac:dyDescent="0.25">
      <c r="A31" s="2480" t="s">
        <v>804</v>
      </c>
      <c r="B31" s="2466">
        <v>0</v>
      </c>
      <c r="C31" s="2467">
        <v>0</v>
      </c>
      <c r="D31" s="2468">
        <v>0</v>
      </c>
      <c r="E31" s="2469">
        <v>0</v>
      </c>
      <c r="F31" s="2469">
        <v>2</v>
      </c>
      <c r="G31" s="2470">
        <v>-1</v>
      </c>
      <c r="H31" s="2471">
        <v>0</v>
      </c>
      <c r="I31" s="2469">
        <v>1</v>
      </c>
      <c r="J31" s="2470">
        <v>2</v>
      </c>
      <c r="K31" s="2469">
        <v>1</v>
      </c>
      <c r="L31" s="2469">
        <v>4</v>
      </c>
    </row>
    <row r="32" spans="1:12" ht="15" customHeight="1" x14ac:dyDescent="0.25">
      <c r="A32" s="2481" t="s">
        <v>805</v>
      </c>
      <c r="B32" s="2482">
        <v>129</v>
      </c>
      <c r="C32" s="2483">
        <v>163</v>
      </c>
      <c r="D32" s="2484">
        <v>127</v>
      </c>
      <c r="E32" s="2485">
        <v>97</v>
      </c>
      <c r="F32" s="2485">
        <v>86</v>
      </c>
      <c r="G32" s="2486">
        <v>83</v>
      </c>
      <c r="H32" s="2487">
        <v>101</v>
      </c>
      <c r="I32" s="2485">
        <v>44</v>
      </c>
      <c r="J32" s="2486">
        <v>68</v>
      </c>
      <c r="K32" s="2488">
        <v>393</v>
      </c>
      <c r="L32" s="2488">
        <v>278</v>
      </c>
    </row>
    <row r="33" spans="1:12" ht="15" customHeight="1" x14ac:dyDescent="0.25">
      <c r="A33" s="2489" t="s">
        <v>837</v>
      </c>
      <c r="B33" s="2490">
        <v>975</v>
      </c>
      <c r="C33" s="2491">
        <v>942</v>
      </c>
      <c r="D33" s="2492">
        <v>802</v>
      </c>
      <c r="E33" s="2493">
        <v>738</v>
      </c>
      <c r="F33" s="2493">
        <v>621</v>
      </c>
      <c r="G33" s="2494">
        <v>562</v>
      </c>
      <c r="H33" s="2495">
        <v>494</v>
      </c>
      <c r="I33" s="2493">
        <v>389</v>
      </c>
      <c r="J33" s="2494">
        <v>406</v>
      </c>
      <c r="K33" s="2493">
        <v>2723</v>
      </c>
      <c r="L33" s="2493">
        <v>1694</v>
      </c>
    </row>
    <row r="34" spans="1:12" ht="15" customHeight="1" x14ac:dyDescent="0.25">
      <c r="A34" s="2496"/>
      <c r="B34" s="2497"/>
      <c r="C34" s="2498"/>
      <c r="D34" s="2499"/>
      <c r="E34" s="2500"/>
      <c r="F34" s="2500"/>
      <c r="G34" s="2498"/>
      <c r="H34" s="2499"/>
      <c r="I34" s="2500"/>
      <c r="J34" s="2498"/>
      <c r="K34" s="2500"/>
      <c r="L34" s="2500"/>
    </row>
    <row r="35" spans="1:12" ht="15" customHeight="1" x14ac:dyDescent="0.25">
      <c r="A35" s="2450" t="s">
        <v>838</v>
      </c>
      <c r="B35" s="2501"/>
      <c r="C35" s="2498"/>
      <c r="D35" s="2453"/>
      <c r="E35" s="2451"/>
      <c r="F35" s="2451"/>
      <c r="G35" s="2502"/>
      <c r="H35" s="2503"/>
      <c r="I35" s="2451"/>
      <c r="J35" s="2502"/>
      <c r="K35" s="2451"/>
      <c r="L35" s="2451"/>
    </row>
    <row r="36" spans="1:12" ht="15" customHeight="1" x14ac:dyDescent="0.25">
      <c r="A36" s="2504" t="s">
        <v>839</v>
      </c>
      <c r="B36" s="2466">
        <v>6</v>
      </c>
      <c r="C36" s="2467">
        <v>-15</v>
      </c>
      <c r="D36" s="2468">
        <v>224</v>
      </c>
      <c r="E36" s="2469">
        <v>30</v>
      </c>
      <c r="F36" s="2469">
        <v>3</v>
      </c>
      <c r="G36" s="2470">
        <v>19</v>
      </c>
      <c r="H36" s="2471">
        <v>21</v>
      </c>
      <c r="I36" s="2469">
        <v>-16</v>
      </c>
      <c r="J36" s="2470">
        <v>-122</v>
      </c>
      <c r="K36" s="2469">
        <v>276</v>
      </c>
      <c r="L36" s="2469">
        <v>-247</v>
      </c>
    </row>
    <row r="37" spans="1:12" ht="15" customHeight="1" x14ac:dyDescent="0.25">
      <c r="A37" s="2504" t="s">
        <v>840</v>
      </c>
      <c r="B37" s="2466">
        <v>26</v>
      </c>
      <c r="C37" s="2467">
        <v>35</v>
      </c>
      <c r="D37" s="2468">
        <v>230</v>
      </c>
      <c r="E37" s="2469">
        <v>51</v>
      </c>
      <c r="F37" s="2469">
        <v>85</v>
      </c>
      <c r="G37" s="2470">
        <v>57</v>
      </c>
      <c r="H37" s="2471">
        <v>14</v>
      </c>
      <c r="I37" s="2469">
        <v>39</v>
      </c>
      <c r="J37" s="2470">
        <v>-65</v>
      </c>
      <c r="K37" s="2469">
        <v>423</v>
      </c>
      <c r="L37" s="2469">
        <v>-65</v>
      </c>
    </row>
    <row r="38" spans="1:12" ht="15" customHeight="1" x14ac:dyDescent="0.25">
      <c r="A38" s="2505" t="s">
        <v>841</v>
      </c>
      <c r="B38" s="2466">
        <v>32</v>
      </c>
      <c r="C38" s="2467">
        <v>20</v>
      </c>
      <c r="D38" s="2468">
        <v>454</v>
      </c>
      <c r="E38" s="2469">
        <v>81</v>
      </c>
      <c r="F38" s="2469">
        <v>88</v>
      </c>
      <c r="G38" s="2470">
        <v>76</v>
      </c>
      <c r="H38" s="2471">
        <v>35</v>
      </c>
      <c r="I38" s="2469">
        <v>23</v>
      </c>
      <c r="J38" s="2470">
        <v>-187</v>
      </c>
      <c r="K38" s="2469">
        <v>699</v>
      </c>
      <c r="L38" s="2469">
        <v>-312</v>
      </c>
    </row>
    <row r="39" spans="1:12" ht="15" customHeight="1" x14ac:dyDescent="0.25">
      <c r="A39" s="2506"/>
      <c r="B39" s="2507"/>
      <c r="C39" s="2508"/>
      <c r="D39" s="2509"/>
      <c r="E39" s="2510"/>
      <c r="F39" s="2510"/>
      <c r="G39" s="2511"/>
      <c r="H39" s="2512"/>
      <c r="I39" s="2510"/>
      <c r="J39" s="2511"/>
      <c r="K39" s="2510"/>
      <c r="L39" s="2510"/>
    </row>
    <row r="40" spans="1:12" ht="15" customHeight="1" x14ac:dyDescent="0.25">
      <c r="A40" s="2513" t="s">
        <v>827</v>
      </c>
      <c r="B40" s="2514">
        <v>1007</v>
      </c>
      <c r="C40" s="2491">
        <v>962</v>
      </c>
      <c r="D40" s="2515">
        <v>1256</v>
      </c>
      <c r="E40" s="2516">
        <v>819</v>
      </c>
      <c r="F40" s="2516">
        <v>709</v>
      </c>
      <c r="G40" s="2517">
        <v>638</v>
      </c>
      <c r="H40" s="2518">
        <v>529</v>
      </c>
      <c r="I40" s="2516">
        <v>412</v>
      </c>
      <c r="J40" s="2519">
        <v>219</v>
      </c>
      <c r="K40" s="2516">
        <v>3422</v>
      </c>
      <c r="L40" s="2516">
        <v>1382</v>
      </c>
    </row>
    <row r="41" spans="1:12" ht="15" customHeight="1" x14ac:dyDescent="0.25">
      <c r="A41" s="2520"/>
      <c r="B41" s="2087"/>
      <c r="C41" s="2087"/>
      <c r="D41" s="2087"/>
      <c r="E41" s="2521"/>
      <c r="F41" s="2521"/>
      <c r="G41" s="2521"/>
      <c r="H41" s="2521"/>
      <c r="I41" s="2521"/>
      <c r="J41" s="2521"/>
      <c r="K41" s="2522"/>
      <c r="L41" s="2522"/>
    </row>
    <row r="42" spans="1:12" ht="14.5" customHeight="1" x14ac:dyDescent="0.25">
      <c r="A42" s="3329" t="s">
        <v>783</v>
      </c>
      <c r="B42" s="3329" t="s">
        <v>15</v>
      </c>
      <c r="C42" s="3329" t="s">
        <v>15</v>
      </c>
      <c r="D42" s="3329" t="s">
        <v>15</v>
      </c>
      <c r="E42" s="3329" t="s">
        <v>15</v>
      </c>
      <c r="F42" s="3329" t="s">
        <v>15</v>
      </c>
      <c r="G42" s="3329" t="s">
        <v>15</v>
      </c>
      <c r="H42" s="3329" t="s">
        <v>15</v>
      </c>
      <c r="I42" s="3329" t="s">
        <v>15</v>
      </c>
      <c r="J42" s="3329" t="s">
        <v>15</v>
      </c>
      <c r="K42" s="3329" t="s">
        <v>15</v>
      </c>
      <c r="L42" s="3329" t="s">
        <v>15</v>
      </c>
    </row>
    <row r="43" spans="1:12" ht="14.5" customHeight="1" x14ac:dyDescent="0.25">
      <c r="A43" s="3329" t="s">
        <v>842</v>
      </c>
      <c r="B43" s="3329" t="s">
        <v>15</v>
      </c>
      <c r="C43" s="3329" t="s">
        <v>15</v>
      </c>
      <c r="D43" s="3329" t="s">
        <v>15</v>
      </c>
      <c r="E43" s="3329" t="s">
        <v>15</v>
      </c>
      <c r="F43" s="3329" t="s">
        <v>15</v>
      </c>
      <c r="G43" s="3329" t="s">
        <v>15</v>
      </c>
      <c r="H43" s="3329" t="s">
        <v>15</v>
      </c>
      <c r="I43" s="3329" t="s">
        <v>15</v>
      </c>
      <c r="J43" s="3329" t="s">
        <v>15</v>
      </c>
      <c r="K43" s="3329" t="s">
        <v>15</v>
      </c>
      <c r="L43" s="3329" t="s">
        <v>15</v>
      </c>
    </row>
    <row r="44" spans="1:12" ht="9.9" customHeight="1" x14ac:dyDescent="0.25">
      <c r="A44" s="3353"/>
      <c r="B44" s="3353" t="s">
        <v>15</v>
      </c>
      <c r="C44" s="3353" t="s">
        <v>15</v>
      </c>
      <c r="D44" s="3353" t="s">
        <v>15</v>
      </c>
      <c r="E44" s="3353" t="s">
        <v>15</v>
      </c>
      <c r="F44" s="3353" t="s">
        <v>15</v>
      </c>
      <c r="G44" s="3353" t="s">
        <v>15</v>
      </c>
      <c r="H44" s="3353" t="s">
        <v>15</v>
      </c>
      <c r="I44" s="3353" t="s">
        <v>15</v>
      </c>
      <c r="J44" s="3353" t="s">
        <v>15</v>
      </c>
      <c r="K44" s="3353" t="s">
        <v>15</v>
      </c>
      <c r="L44" s="3353" t="s">
        <v>15</v>
      </c>
    </row>
    <row r="45" spans="1:12" ht="9.9" customHeight="1" x14ac:dyDescent="0.25">
      <c r="A45" s="3353"/>
      <c r="B45" s="3353" t="s">
        <v>15</v>
      </c>
      <c r="C45" s="3353" t="s">
        <v>15</v>
      </c>
      <c r="D45" s="3353" t="s">
        <v>15</v>
      </c>
      <c r="E45" s="3353" t="s">
        <v>15</v>
      </c>
      <c r="F45" s="3353" t="s">
        <v>15</v>
      </c>
      <c r="G45" s="3353" t="s">
        <v>15</v>
      </c>
      <c r="H45" s="3353" t="s">
        <v>15</v>
      </c>
      <c r="I45" s="3353" t="s">
        <v>15</v>
      </c>
      <c r="J45" s="3353" t="s">
        <v>15</v>
      </c>
      <c r="K45" s="2301"/>
      <c r="L45" s="2523"/>
    </row>
    <row r="46" spans="1:12" ht="9.9" customHeight="1" x14ac:dyDescent="0.25">
      <c r="A46" s="2524"/>
      <c r="B46" s="2525"/>
      <c r="C46" s="2525"/>
      <c r="D46" s="2525"/>
      <c r="E46" s="2525"/>
      <c r="F46" s="2525"/>
      <c r="G46" s="2525"/>
      <c r="H46" s="2525"/>
      <c r="I46" s="2525"/>
      <c r="J46" s="2525"/>
      <c r="K46" s="2525"/>
      <c r="L46" s="2525"/>
    </row>
  </sheetData>
  <mergeCells count="9">
    <mergeCell ref="A43:L43"/>
    <mergeCell ref="A44:L44"/>
    <mergeCell ref="A45:J45"/>
    <mergeCell ref="A2:L2"/>
    <mergeCell ref="B3:C3"/>
    <mergeCell ref="D3:G3"/>
    <mergeCell ref="H3:J3"/>
    <mergeCell ref="K3:L3"/>
    <mergeCell ref="A42:L42"/>
  </mergeCells>
  <hyperlinks>
    <hyperlink ref="A1" location="ToC!A2" display="Back to Table of Contents" xr:uid="{0EDB20DB-A55C-4DCC-B2FB-0B97831972C4}"/>
  </hyperlinks>
  <pageMargins left="0.5" right="0.5" top="0.5" bottom="0.5" header="0.25" footer="0.25"/>
  <pageSetup scale="76" orientation="landscape" r:id="rId1"/>
  <headerFooter>
    <oddFooter>&amp;L&amp;G&amp;C&amp;"Scotia,Regular"&amp;9Supplementary Financial Information (SFI)&amp;R24&amp;"Scotia,Regular"&amp;7</oddFooter>
  </headerFooter>
  <legacyDrawingHF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4C839D-294E-4893-912F-D0798F0C6021}">
  <sheetPr>
    <pageSetUpPr fitToPage="1"/>
  </sheetPr>
  <dimension ref="A1:J12"/>
  <sheetViews>
    <sheetView showGridLines="0" zoomScaleNormal="100" workbookViewId="0"/>
  </sheetViews>
  <sheetFormatPr defaultRowHeight="12.5" x14ac:dyDescent="0.25"/>
  <cols>
    <col min="1" max="1" width="61.26953125" style="22" customWidth="1"/>
    <col min="2" max="10" width="11.7265625" style="22" customWidth="1"/>
    <col min="11" max="16384" width="8.7265625" style="22"/>
  </cols>
  <sheetData>
    <row r="1" spans="1:10" ht="20" customHeight="1" x14ac:dyDescent="0.25">
      <c r="A1" s="21" t="s">
        <v>13</v>
      </c>
    </row>
    <row r="2" spans="1:10" ht="25" customHeight="1" x14ac:dyDescent="0.25">
      <c r="A2" s="3363" t="s">
        <v>843</v>
      </c>
      <c r="B2" s="3363" t="s">
        <v>15</v>
      </c>
      <c r="C2" s="3363" t="s">
        <v>15</v>
      </c>
      <c r="D2" s="3363" t="s">
        <v>15</v>
      </c>
      <c r="E2" s="3363" t="s">
        <v>15</v>
      </c>
      <c r="F2" s="3363" t="s">
        <v>15</v>
      </c>
      <c r="G2" s="3363" t="s">
        <v>15</v>
      </c>
      <c r="H2" s="3363" t="s">
        <v>15</v>
      </c>
      <c r="I2" s="3363" t="s">
        <v>15</v>
      </c>
      <c r="J2" s="3363" t="s">
        <v>15</v>
      </c>
    </row>
    <row r="3" spans="1:10" ht="20.149999999999999" customHeight="1" x14ac:dyDescent="0.25">
      <c r="A3" s="2526"/>
      <c r="B3" s="3364" t="s">
        <v>174</v>
      </c>
      <c r="C3" s="3365" t="s">
        <v>15</v>
      </c>
      <c r="D3" s="3366" t="s">
        <v>345</v>
      </c>
      <c r="E3" s="3367" t="s">
        <v>15</v>
      </c>
      <c r="F3" s="3367" t="s">
        <v>15</v>
      </c>
      <c r="G3" s="3368" t="s">
        <v>15</v>
      </c>
      <c r="H3" s="3369" t="s">
        <v>346</v>
      </c>
      <c r="I3" s="3367" t="s">
        <v>15</v>
      </c>
      <c r="J3" s="3367" t="s">
        <v>15</v>
      </c>
    </row>
    <row r="4" spans="1:10" ht="20.149999999999999" customHeight="1" x14ac:dyDescent="0.25">
      <c r="A4" s="2527" t="s">
        <v>556</v>
      </c>
      <c r="B4" s="2528" t="s">
        <v>178</v>
      </c>
      <c r="C4" s="2529" t="s">
        <v>179</v>
      </c>
      <c r="D4" s="2530" t="s">
        <v>180</v>
      </c>
      <c r="E4" s="2531" t="s">
        <v>181</v>
      </c>
      <c r="F4" s="2532" t="s">
        <v>182</v>
      </c>
      <c r="G4" s="2533" t="s">
        <v>179</v>
      </c>
      <c r="H4" s="2534" t="s">
        <v>180</v>
      </c>
      <c r="I4" s="2531" t="s">
        <v>181</v>
      </c>
      <c r="J4" s="2532" t="s">
        <v>182</v>
      </c>
    </row>
    <row r="5" spans="1:10" ht="40" customHeight="1" x14ac:dyDescent="0.25">
      <c r="A5" s="2535" t="s">
        <v>844</v>
      </c>
      <c r="B5" s="2536"/>
      <c r="C5" s="2537"/>
      <c r="D5" s="2538"/>
      <c r="E5" s="2539"/>
      <c r="F5" s="2540"/>
      <c r="G5" s="2537"/>
      <c r="H5" s="2538"/>
      <c r="I5" s="2539"/>
      <c r="J5" s="2540"/>
    </row>
    <row r="6" spans="1:10" ht="30" customHeight="1" x14ac:dyDescent="0.25">
      <c r="A6" s="2541" t="s">
        <v>845</v>
      </c>
      <c r="B6" s="2542">
        <v>-2120</v>
      </c>
      <c r="C6" s="2543">
        <v>-1014</v>
      </c>
      <c r="D6" s="2544">
        <v>-2450</v>
      </c>
      <c r="E6" s="2545">
        <v>-1984</v>
      </c>
      <c r="F6" s="2545">
        <v>-1699</v>
      </c>
      <c r="G6" s="2546">
        <v>-2034</v>
      </c>
      <c r="H6" s="2547">
        <v>-2823</v>
      </c>
      <c r="I6" s="2545">
        <v>-1066</v>
      </c>
      <c r="J6" s="2545">
        <v>-1244</v>
      </c>
    </row>
    <row r="7" spans="1:10" ht="30" customHeight="1" x14ac:dyDescent="0.25">
      <c r="A7" s="2541" t="s">
        <v>846</v>
      </c>
      <c r="B7" s="2542">
        <v>-587</v>
      </c>
      <c r="C7" s="2543">
        <v>-332</v>
      </c>
      <c r="D7" s="2544">
        <v>-845</v>
      </c>
      <c r="E7" s="2545">
        <v>-597</v>
      </c>
      <c r="F7" s="2545">
        <v>-689</v>
      </c>
      <c r="G7" s="2546">
        <v>-852</v>
      </c>
      <c r="H7" s="2547">
        <v>-1108</v>
      </c>
      <c r="I7" s="2545">
        <v>-854</v>
      </c>
      <c r="J7" s="2545">
        <v>-880</v>
      </c>
    </row>
    <row r="8" spans="1:10" ht="30" customHeight="1" x14ac:dyDescent="0.25">
      <c r="A8" s="2541" t="s">
        <v>847</v>
      </c>
      <c r="B8" s="2542">
        <v>-510</v>
      </c>
      <c r="C8" s="2543">
        <v>-209</v>
      </c>
      <c r="D8" s="2544">
        <v>-613</v>
      </c>
      <c r="E8" s="2545">
        <v>-493</v>
      </c>
      <c r="F8" s="2545">
        <v>-325</v>
      </c>
      <c r="G8" s="2546">
        <v>-367</v>
      </c>
      <c r="H8" s="2547">
        <v>-502</v>
      </c>
      <c r="I8" s="2545">
        <v>-282</v>
      </c>
      <c r="J8" s="2545">
        <v>-322</v>
      </c>
    </row>
    <row r="9" spans="1:10" ht="30" customHeight="1" x14ac:dyDescent="0.25">
      <c r="A9" s="2548" t="s">
        <v>848</v>
      </c>
      <c r="B9" s="2549">
        <v>378</v>
      </c>
      <c r="C9" s="2550">
        <v>475</v>
      </c>
      <c r="D9" s="2551">
        <v>217</v>
      </c>
      <c r="E9" s="2552">
        <v>331</v>
      </c>
      <c r="F9" s="2552">
        <v>318</v>
      </c>
      <c r="G9" s="2546">
        <v>366</v>
      </c>
      <c r="H9" s="2553">
        <v>265</v>
      </c>
      <c r="I9" s="2552">
        <v>382</v>
      </c>
      <c r="J9" s="2552">
        <v>588</v>
      </c>
    </row>
    <row r="10" spans="1:10" ht="40" customHeight="1" x14ac:dyDescent="0.25">
      <c r="A10" s="2554" t="s">
        <v>849</v>
      </c>
      <c r="B10" s="2555">
        <v>-2839</v>
      </c>
      <c r="C10" s="2556">
        <v>-1080</v>
      </c>
      <c r="D10" s="2557">
        <v>-3691</v>
      </c>
      <c r="E10" s="2558">
        <v>-2743</v>
      </c>
      <c r="F10" s="2559">
        <v>-2395</v>
      </c>
      <c r="G10" s="2560">
        <v>-2887</v>
      </c>
      <c r="H10" s="2561">
        <v>-4168</v>
      </c>
      <c r="I10" s="2558">
        <v>-1821</v>
      </c>
      <c r="J10" s="2559">
        <v>-1858</v>
      </c>
    </row>
    <row r="11" spans="1:10" ht="40" customHeight="1" x14ac:dyDescent="0.25">
      <c r="A11" s="2562" t="s">
        <v>850</v>
      </c>
      <c r="B11" s="2563">
        <v>2185</v>
      </c>
      <c r="C11" s="2564">
        <v>799</v>
      </c>
      <c r="D11" s="2565">
        <v>2314</v>
      </c>
      <c r="E11" s="2566">
        <v>1832</v>
      </c>
      <c r="F11" s="2566">
        <v>1319</v>
      </c>
      <c r="G11" s="2567">
        <v>1595</v>
      </c>
      <c r="H11" s="2568">
        <v>2333</v>
      </c>
      <c r="I11" s="2566">
        <v>796</v>
      </c>
      <c r="J11" s="2566">
        <v>1118</v>
      </c>
    </row>
    <row r="12" spans="1:10" ht="40" customHeight="1" x14ac:dyDescent="0.25">
      <c r="A12" s="2569" t="s">
        <v>851</v>
      </c>
      <c r="B12" s="2570">
        <v>-654</v>
      </c>
      <c r="C12" s="2571">
        <v>-281</v>
      </c>
      <c r="D12" s="2572">
        <v>-1377</v>
      </c>
      <c r="E12" s="2573">
        <v>-911</v>
      </c>
      <c r="F12" s="2573">
        <v>-1076</v>
      </c>
      <c r="G12" s="2574">
        <v>-1291</v>
      </c>
      <c r="H12" s="2575">
        <v>-1835</v>
      </c>
      <c r="I12" s="2573">
        <v>-1025</v>
      </c>
      <c r="J12" s="2573">
        <v>-740</v>
      </c>
    </row>
  </sheetData>
  <mergeCells count="4">
    <mergeCell ref="A2:J2"/>
    <mergeCell ref="B3:C3"/>
    <mergeCell ref="D3:G3"/>
    <mergeCell ref="H3:J3"/>
  </mergeCells>
  <hyperlinks>
    <hyperlink ref="A1" location="ToC!A2" display="Back to Table of Contents" xr:uid="{91102794-DE99-4623-BCD1-94BCAEF10E22}"/>
  </hyperlinks>
  <pageMargins left="0.5" right="0.5" top="0.5" bottom="0.5" header="0.25" footer="0.25"/>
  <pageSetup scale="76" orientation="landscape" r:id="rId1"/>
  <headerFooter>
    <oddFooter>&amp;L&amp;G&amp;C&amp;"Scotia,Regular"&amp;9Supplementary Financial Information (SFI)&amp;R25&amp;"Scotia,Regular"&amp;7</oddFooter>
  </headerFooter>
  <legacyDrawingHF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C6B97D-E9A9-4102-8A96-6178CD63AE43}">
  <sheetPr>
    <pageSetUpPr fitToPage="1"/>
  </sheetPr>
  <dimension ref="A1:J44"/>
  <sheetViews>
    <sheetView showGridLines="0" zoomScaleNormal="100" workbookViewId="0"/>
  </sheetViews>
  <sheetFormatPr defaultRowHeight="12.5" x14ac:dyDescent="0.25"/>
  <cols>
    <col min="1" max="1" width="88.7265625" style="22" customWidth="1"/>
    <col min="2" max="10" width="13.54296875" style="22" customWidth="1"/>
    <col min="11" max="16384" width="8.7265625" style="22"/>
  </cols>
  <sheetData>
    <row r="1" spans="1:10" ht="20" customHeight="1" x14ac:dyDescent="0.25">
      <c r="A1" s="21" t="s">
        <v>13</v>
      </c>
    </row>
    <row r="2" spans="1:10" ht="25" customHeight="1" x14ac:dyDescent="0.25">
      <c r="A2" s="3375" t="s">
        <v>852</v>
      </c>
      <c r="B2" s="3375" t="s">
        <v>15</v>
      </c>
      <c r="C2" s="3375" t="s">
        <v>15</v>
      </c>
      <c r="D2" s="3375" t="s">
        <v>15</v>
      </c>
      <c r="E2" s="3375" t="s">
        <v>15</v>
      </c>
      <c r="F2" s="3375" t="s">
        <v>15</v>
      </c>
      <c r="G2" s="3375" t="s">
        <v>15</v>
      </c>
      <c r="H2" s="3375" t="s">
        <v>15</v>
      </c>
      <c r="I2" s="3375" t="s">
        <v>15</v>
      </c>
      <c r="J2" s="3375" t="s">
        <v>15</v>
      </c>
    </row>
    <row r="3" spans="1:10" ht="20.149999999999999" customHeight="1" x14ac:dyDescent="0.25">
      <c r="A3" s="2576"/>
      <c r="B3" s="3376" t="s">
        <v>174</v>
      </c>
      <c r="C3" s="3377" t="s">
        <v>15</v>
      </c>
      <c r="D3" s="3378">
        <v>2023</v>
      </c>
      <c r="E3" s="3379" t="s">
        <v>15</v>
      </c>
      <c r="F3" s="3379" t="s">
        <v>15</v>
      </c>
      <c r="G3" s="3380" t="s">
        <v>15</v>
      </c>
      <c r="H3" s="3381">
        <v>2022</v>
      </c>
      <c r="I3" s="3379" t="s">
        <v>15</v>
      </c>
      <c r="J3" s="3379" t="s">
        <v>15</v>
      </c>
    </row>
    <row r="4" spans="1:10" ht="20.149999999999999" customHeight="1" x14ac:dyDescent="0.25">
      <c r="A4" s="2577"/>
      <c r="B4" s="3382" t="s">
        <v>853</v>
      </c>
      <c r="C4" s="3383" t="s">
        <v>15</v>
      </c>
      <c r="D4" s="3384" t="s">
        <v>853</v>
      </c>
      <c r="E4" s="3382" t="s">
        <v>15</v>
      </c>
      <c r="F4" s="3383" t="s">
        <v>15</v>
      </c>
      <c r="G4" s="2578"/>
      <c r="H4" s="2579"/>
      <c r="I4" s="2580"/>
      <c r="J4" s="2580"/>
    </row>
    <row r="5" spans="1:10" ht="20.149999999999999" customHeight="1" x14ac:dyDescent="0.25">
      <c r="A5" s="2581"/>
      <c r="B5" s="3370" t="s">
        <v>854</v>
      </c>
      <c r="C5" s="3371" t="s">
        <v>15</v>
      </c>
      <c r="D5" s="3372" t="s">
        <v>854</v>
      </c>
      <c r="E5" s="3370" t="s">
        <v>15</v>
      </c>
      <c r="F5" s="3371" t="s">
        <v>15</v>
      </c>
      <c r="G5" s="2582" t="s">
        <v>854</v>
      </c>
      <c r="H5" s="3373" t="s">
        <v>854</v>
      </c>
      <c r="I5" s="3370" t="s">
        <v>15</v>
      </c>
      <c r="J5" s="3370" t="s">
        <v>15</v>
      </c>
    </row>
    <row r="6" spans="1:10" ht="20.149999999999999" customHeight="1" x14ac:dyDescent="0.25">
      <c r="A6" s="2583" t="s">
        <v>556</v>
      </c>
      <c r="B6" s="2584" t="s">
        <v>178</v>
      </c>
      <c r="C6" s="2585" t="s">
        <v>179</v>
      </c>
      <c r="D6" s="2586" t="s">
        <v>180</v>
      </c>
      <c r="E6" s="2587" t="s">
        <v>181</v>
      </c>
      <c r="F6" s="2587" t="s">
        <v>182</v>
      </c>
      <c r="G6" s="2588" t="s">
        <v>179</v>
      </c>
      <c r="H6" s="2589" t="s">
        <v>180</v>
      </c>
      <c r="I6" s="2587" t="s">
        <v>181</v>
      </c>
      <c r="J6" s="2587" t="s">
        <v>182</v>
      </c>
    </row>
    <row r="7" spans="1:10" ht="20.149999999999999" customHeight="1" x14ac:dyDescent="0.25">
      <c r="A7" s="2166" t="s">
        <v>855</v>
      </c>
      <c r="B7" s="2590">
        <v>59403</v>
      </c>
      <c r="C7" s="2591">
        <v>58060</v>
      </c>
      <c r="D7" s="2592">
        <v>57041</v>
      </c>
      <c r="E7" s="2593">
        <v>55832</v>
      </c>
      <c r="F7" s="2593">
        <v>55520</v>
      </c>
      <c r="G7" s="2594">
        <v>54138</v>
      </c>
      <c r="H7" s="2595">
        <v>53081</v>
      </c>
      <c r="I7" s="2596">
        <v>51639</v>
      </c>
      <c r="J7" s="2596">
        <v>51547</v>
      </c>
    </row>
    <row r="8" spans="1:10" ht="20.149999999999999" customHeight="1" x14ac:dyDescent="0.25">
      <c r="A8" s="2597" t="s">
        <v>856</v>
      </c>
      <c r="B8" s="2598">
        <v>68282</v>
      </c>
      <c r="C8" s="2599">
        <v>66952</v>
      </c>
      <c r="D8" s="2600">
        <v>65223</v>
      </c>
      <c r="E8" s="2601">
        <v>64016</v>
      </c>
      <c r="F8" s="2601">
        <v>63688</v>
      </c>
      <c r="G8" s="2602">
        <v>62317</v>
      </c>
      <c r="H8" s="2603">
        <v>61262</v>
      </c>
      <c r="I8" s="2604">
        <v>58801</v>
      </c>
      <c r="J8" s="2604">
        <v>57201</v>
      </c>
    </row>
    <row r="9" spans="1:10" ht="20.149999999999999" customHeight="1" x14ac:dyDescent="0.25">
      <c r="A9" s="2597" t="s">
        <v>857</v>
      </c>
      <c r="B9" s="2598">
        <v>76789</v>
      </c>
      <c r="C9" s="2599">
        <v>75401</v>
      </c>
      <c r="D9" s="2600">
        <v>75651</v>
      </c>
      <c r="E9" s="2601">
        <v>74332</v>
      </c>
      <c r="F9" s="2601">
        <v>73197</v>
      </c>
      <c r="G9" s="2602">
        <v>71867</v>
      </c>
      <c r="H9" s="2603">
        <v>70710</v>
      </c>
      <c r="I9" s="2604">
        <v>68086</v>
      </c>
      <c r="J9" s="2604">
        <v>66628</v>
      </c>
    </row>
    <row r="10" spans="1:10" ht="20.149999999999999" customHeight="1" x14ac:dyDescent="0.25">
      <c r="A10" s="2597" t="s">
        <v>858</v>
      </c>
      <c r="B10" s="2598">
        <v>129939</v>
      </c>
      <c r="C10" s="2599">
        <v>130445</v>
      </c>
      <c r="D10" s="2600">
        <v>134504</v>
      </c>
      <c r="E10" s="2601">
        <v>134207</v>
      </c>
      <c r="F10" s="2601">
        <v>127815</v>
      </c>
      <c r="G10" s="2602">
        <v>131433</v>
      </c>
      <c r="H10" s="2603">
        <v>126565</v>
      </c>
      <c r="I10" s="2604">
        <v>128800</v>
      </c>
      <c r="J10" s="2604">
        <v>133841</v>
      </c>
    </row>
    <row r="11" spans="1:10" ht="20.149999999999999" customHeight="1" x14ac:dyDescent="0.25">
      <c r="A11" s="2605"/>
      <c r="B11" s="2606"/>
      <c r="C11" s="2607"/>
      <c r="D11" s="2608"/>
      <c r="E11" s="2609"/>
      <c r="F11" s="2609"/>
      <c r="G11" s="2610"/>
      <c r="H11" s="2611"/>
      <c r="I11" s="2612"/>
      <c r="J11" s="2612"/>
    </row>
    <row r="12" spans="1:10" ht="20.149999999999999" customHeight="1" x14ac:dyDescent="0.25">
      <c r="A12" s="2597" t="s">
        <v>859</v>
      </c>
      <c r="B12" s="2606"/>
      <c r="C12" s="2607"/>
      <c r="D12" s="2608"/>
      <c r="E12" s="2609"/>
      <c r="F12" s="2609"/>
      <c r="G12" s="2610"/>
      <c r="H12" s="2611"/>
      <c r="I12" s="2612"/>
      <c r="J12" s="2612"/>
    </row>
    <row r="13" spans="1:10" ht="20.149999999999999" customHeight="1" x14ac:dyDescent="0.25">
      <c r="A13" s="2613" t="s">
        <v>860</v>
      </c>
      <c r="B13" s="2598">
        <v>450191</v>
      </c>
      <c r="C13" s="2599">
        <v>451018</v>
      </c>
      <c r="D13" s="2600">
        <v>440017</v>
      </c>
      <c r="E13" s="2601">
        <v>439814</v>
      </c>
      <c r="F13" s="2601">
        <v>451063</v>
      </c>
      <c r="G13" s="2602">
        <v>471528</v>
      </c>
      <c r="H13" s="2603">
        <v>462448</v>
      </c>
      <c r="I13" s="2604">
        <v>452800</v>
      </c>
      <c r="J13" s="2604">
        <v>445273</v>
      </c>
    </row>
    <row r="14" spans="1:10" ht="20.149999999999999" customHeight="1" x14ac:dyDescent="0.25">
      <c r="A14" s="2613"/>
      <c r="B14" s="2606"/>
      <c r="C14" s="2607"/>
      <c r="D14" s="2608"/>
      <c r="E14" s="2609"/>
      <c r="F14" s="2609"/>
      <c r="G14" s="2610"/>
      <c r="H14" s="2611"/>
      <c r="I14" s="2612"/>
      <c r="J14" s="2612"/>
    </row>
    <row r="15" spans="1:10" ht="20.149999999999999" customHeight="1" x14ac:dyDescent="0.25">
      <c r="A15" s="2597" t="s">
        <v>861</v>
      </c>
      <c r="B15" s="2606"/>
      <c r="C15" s="2607"/>
      <c r="D15" s="2608"/>
      <c r="E15" s="2609"/>
      <c r="F15" s="2609"/>
      <c r="G15" s="2610"/>
      <c r="H15" s="2611"/>
      <c r="I15" s="2612"/>
      <c r="J15" s="2612"/>
    </row>
    <row r="16" spans="1:10" ht="20.149999999999999" customHeight="1" x14ac:dyDescent="0.25">
      <c r="A16" s="2613" t="s">
        <v>862</v>
      </c>
      <c r="B16" s="2614">
        <v>13.2</v>
      </c>
      <c r="C16" s="2615">
        <v>12.9</v>
      </c>
      <c r="D16" s="2616">
        <v>13</v>
      </c>
      <c r="E16" s="2617">
        <v>12.7</v>
      </c>
      <c r="F16" s="2617">
        <v>12.3</v>
      </c>
      <c r="G16" s="2618">
        <v>11.5</v>
      </c>
      <c r="H16" s="2619">
        <v>11.5</v>
      </c>
      <c r="I16" s="2620">
        <v>11.4</v>
      </c>
      <c r="J16" s="2620">
        <v>11.6</v>
      </c>
    </row>
    <row r="17" spans="1:10" ht="20.149999999999999" customHeight="1" x14ac:dyDescent="0.25">
      <c r="A17" s="2613" t="s">
        <v>863</v>
      </c>
      <c r="B17" s="2614">
        <v>15.2</v>
      </c>
      <c r="C17" s="2615">
        <v>14.8</v>
      </c>
      <c r="D17" s="2616">
        <v>14.8</v>
      </c>
      <c r="E17" s="2617">
        <v>14.6</v>
      </c>
      <c r="F17" s="2617">
        <v>14.1</v>
      </c>
      <c r="G17" s="2618">
        <v>13.2</v>
      </c>
      <c r="H17" s="2619">
        <v>13.2</v>
      </c>
      <c r="I17" s="2620">
        <v>13</v>
      </c>
      <c r="J17" s="2620">
        <v>12.8</v>
      </c>
    </row>
    <row r="18" spans="1:10" ht="20.149999999999999" customHeight="1" x14ac:dyDescent="0.25">
      <c r="A18" s="2613" t="s">
        <v>864</v>
      </c>
      <c r="B18" s="2614">
        <v>17.100000000000001</v>
      </c>
      <c r="C18" s="2615">
        <v>16.7</v>
      </c>
      <c r="D18" s="2616">
        <v>17.2</v>
      </c>
      <c r="E18" s="2617">
        <v>16.899999999999999</v>
      </c>
      <c r="F18" s="2617">
        <v>16.2</v>
      </c>
      <c r="G18" s="2618">
        <v>15.2</v>
      </c>
      <c r="H18" s="2619">
        <v>15.3</v>
      </c>
      <c r="I18" s="2620">
        <v>15</v>
      </c>
      <c r="J18" s="2620">
        <v>15</v>
      </c>
    </row>
    <row r="19" spans="1:10" ht="20.149999999999999" customHeight="1" x14ac:dyDescent="0.25">
      <c r="A19" s="2613" t="s">
        <v>865</v>
      </c>
      <c r="B19" s="2614">
        <v>28.9</v>
      </c>
      <c r="C19" s="2615">
        <v>28.9</v>
      </c>
      <c r="D19" s="2616">
        <v>30.6</v>
      </c>
      <c r="E19" s="2617">
        <v>30.5</v>
      </c>
      <c r="F19" s="2617">
        <v>28.3</v>
      </c>
      <c r="G19" s="2618">
        <v>27.9</v>
      </c>
      <c r="H19" s="2619">
        <v>27.4</v>
      </c>
      <c r="I19" s="2620">
        <v>28.4</v>
      </c>
      <c r="J19" s="2620">
        <v>30.1</v>
      </c>
    </row>
    <row r="20" spans="1:10" ht="20.149999999999999" customHeight="1" x14ac:dyDescent="0.25">
      <c r="A20" s="2613"/>
      <c r="B20" s="2621"/>
      <c r="C20" s="2622"/>
      <c r="D20" s="2623"/>
      <c r="E20" s="2624"/>
      <c r="F20" s="2624"/>
      <c r="G20" s="2625"/>
      <c r="H20" s="2626"/>
      <c r="I20" s="2627"/>
      <c r="J20" s="2627"/>
    </row>
    <row r="21" spans="1:10" ht="20.149999999999999" customHeight="1" x14ac:dyDescent="0.25">
      <c r="A21" s="2597" t="s">
        <v>866</v>
      </c>
      <c r="B21" s="2606"/>
      <c r="C21" s="2607"/>
      <c r="D21" s="2608"/>
      <c r="E21" s="2609"/>
      <c r="F21" s="2609"/>
      <c r="G21" s="2610"/>
      <c r="H21" s="2611"/>
      <c r="I21" s="2612"/>
      <c r="J21" s="2612"/>
    </row>
    <row r="22" spans="1:10" ht="20.149999999999999" customHeight="1" x14ac:dyDescent="0.25">
      <c r="A22" s="2613" t="s">
        <v>867</v>
      </c>
      <c r="B22" s="2598">
        <v>1555486</v>
      </c>
      <c r="C22" s="2599">
        <v>1547503</v>
      </c>
      <c r="D22" s="2600">
        <v>1562963</v>
      </c>
      <c r="E22" s="2601">
        <v>1551344</v>
      </c>
      <c r="F22" s="2601">
        <v>1530107</v>
      </c>
      <c r="G22" s="2602">
        <v>1468559</v>
      </c>
      <c r="H22" s="2603">
        <v>1445619</v>
      </c>
      <c r="I22" s="2604">
        <v>1388823</v>
      </c>
      <c r="J22" s="2604">
        <v>1360184</v>
      </c>
    </row>
    <row r="23" spans="1:10" ht="20.149999999999999" customHeight="1" x14ac:dyDescent="0.25">
      <c r="A23" s="2613" t="s">
        <v>868</v>
      </c>
      <c r="B23" s="2614">
        <v>4.4000000000000004</v>
      </c>
      <c r="C23" s="2615">
        <v>4.3</v>
      </c>
      <c r="D23" s="2616">
        <v>4.2</v>
      </c>
      <c r="E23" s="2617">
        <v>4.0999999999999996</v>
      </c>
      <c r="F23" s="2617">
        <v>4.2</v>
      </c>
      <c r="G23" s="2618">
        <v>4.2</v>
      </c>
      <c r="H23" s="2619">
        <v>4.2</v>
      </c>
      <c r="I23" s="2620">
        <v>4.2</v>
      </c>
      <c r="J23" s="2620">
        <v>4.2</v>
      </c>
    </row>
    <row r="24" spans="1:10" ht="20.149999999999999" customHeight="1" x14ac:dyDescent="0.25">
      <c r="A24" s="2613" t="s">
        <v>869</v>
      </c>
      <c r="B24" s="2614">
        <v>8.4</v>
      </c>
      <c r="C24" s="2615">
        <v>8.4</v>
      </c>
      <c r="D24" s="2616">
        <v>8.6</v>
      </c>
      <c r="E24" s="2617">
        <v>8.6999999999999993</v>
      </c>
      <c r="F24" s="2617">
        <v>8.4</v>
      </c>
      <c r="G24" s="2618">
        <v>8.9</v>
      </c>
      <c r="H24" s="2619">
        <v>8.8000000000000007</v>
      </c>
      <c r="I24" s="2620">
        <v>9.3000000000000007</v>
      </c>
      <c r="J24" s="2620">
        <v>9.8000000000000007</v>
      </c>
    </row>
    <row r="25" spans="1:10" ht="20.149999999999999" customHeight="1" x14ac:dyDescent="0.25">
      <c r="A25" s="2613"/>
      <c r="B25" s="2621"/>
      <c r="C25" s="2622"/>
      <c r="D25" s="2623"/>
      <c r="E25" s="2624"/>
      <c r="F25" s="2624"/>
      <c r="G25" s="2625"/>
      <c r="H25" s="2626"/>
      <c r="I25" s="2627"/>
      <c r="J25" s="2627"/>
    </row>
    <row r="26" spans="1:10" ht="20.149999999999999" customHeight="1" x14ac:dyDescent="0.25">
      <c r="A26" s="2597" t="s">
        <v>870</v>
      </c>
      <c r="B26" s="2606"/>
      <c r="C26" s="2607"/>
      <c r="D26" s="2608"/>
      <c r="E26" s="2609"/>
      <c r="F26" s="2609"/>
      <c r="G26" s="2610"/>
      <c r="H26" s="2611"/>
      <c r="I26" s="2612"/>
      <c r="J26" s="2612"/>
    </row>
    <row r="27" spans="1:10" ht="20.149999999999999" customHeight="1" x14ac:dyDescent="0.25">
      <c r="A27" s="2613" t="s">
        <v>871</v>
      </c>
      <c r="B27" s="2614">
        <v>8</v>
      </c>
      <c r="C27" s="2615">
        <v>8</v>
      </c>
      <c r="D27" s="2616">
        <v>8</v>
      </c>
      <c r="E27" s="2617">
        <v>8</v>
      </c>
      <c r="F27" s="2617">
        <v>8</v>
      </c>
      <c r="G27" s="2618">
        <v>8</v>
      </c>
      <c r="H27" s="2619">
        <v>8</v>
      </c>
      <c r="I27" s="2620">
        <v>8</v>
      </c>
      <c r="J27" s="2620">
        <v>8</v>
      </c>
    </row>
    <row r="28" spans="1:10" ht="20.149999999999999" customHeight="1" x14ac:dyDescent="0.25">
      <c r="A28" s="2613" t="s">
        <v>872</v>
      </c>
      <c r="B28" s="2614">
        <v>9.5</v>
      </c>
      <c r="C28" s="2615">
        <v>9.5</v>
      </c>
      <c r="D28" s="2616">
        <v>9.5</v>
      </c>
      <c r="E28" s="2617">
        <v>9.5</v>
      </c>
      <c r="F28" s="2617">
        <v>9.5</v>
      </c>
      <c r="G28" s="2618">
        <v>9.5</v>
      </c>
      <c r="H28" s="2619">
        <v>9.5</v>
      </c>
      <c r="I28" s="2620">
        <v>9.5</v>
      </c>
      <c r="J28" s="2620">
        <v>9.5</v>
      </c>
    </row>
    <row r="29" spans="1:10" ht="20.149999999999999" customHeight="1" x14ac:dyDescent="0.25">
      <c r="A29" s="2613" t="s">
        <v>873</v>
      </c>
      <c r="B29" s="2614">
        <v>11.5</v>
      </c>
      <c r="C29" s="2615">
        <v>11.5</v>
      </c>
      <c r="D29" s="2616">
        <v>11.5</v>
      </c>
      <c r="E29" s="2617">
        <v>11.5</v>
      </c>
      <c r="F29" s="2617">
        <v>11.5</v>
      </c>
      <c r="G29" s="2618">
        <v>11.5</v>
      </c>
      <c r="H29" s="2619">
        <v>11.5</v>
      </c>
      <c r="I29" s="2620">
        <v>11.5</v>
      </c>
      <c r="J29" s="2620">
        <v>11.5</v>
      </c>
    </row>
    <row r="30" spans="1:10" ht="20.149999999999999" customHeight="1" x14ac:dyDescent="0.25">
      <c r="A30" s="2613" t="s">
        <v>874</v>
      </c>
      <c r="B30" s="2614">
        <v>3.5</v>
      </c>
      <c r="C30" s="2615">
        <v>3.5</v>
      </c>
      <c r="D30" s="2616">
        <v>3.5</v>
      </c>
      <c r="E30" s="2617">
        <v>3.5</v>
      </c>
      <c r="F30" s="2617">
        <v>3.5</v>
      </c>
      <c r="G30" s="2618">
        <v>3</v>
      </c>
      <c r="H30" s="2619">
        <v>3</v>
      </c>
      <c r="I30" s="2620">
        <v>3</v>
      </c>
      <c r="J30" s="2620">
        <v>3</v>
      </c>
    </row>
    <row r="31" spans="1:10" ht="20.149999999999999" customHeight="1" x14ac:dyDescent="0.25">
      <c r="A31" s="2613" t="s">
        <v>875</v>
      </c>
      <c r="B31" s="2614">
        <v>21.5</v>
      </c>
      <c r="C31" s="2615">
        <v>21.5</v>
      </c>
      <c r="D31" s="2616">
        <v>21.5</v>
      </c>
      <c r="E31" s="2617">
        <v>21.5</v>
      </c>
      <c r="F31" s="2617">
        <v>21.5</v>
      </c>
      <c r="G31" s="2618">
        <v>21.5</v>
      </c>
      <c r="H31" s="2619">
        <v>21.5</v>
      </c>
      <c r="I31" s="2620">
        <v>21.5</v>
      </c>
      <c r="J31" s="2620">
        <v>21.5</v>
      </c>
    </row>
    <row r="32" spans="1:10" ht="20.149999999999999" customHeight="1" x14ac:dyDescent="0.25">
      <c r="A32" s="2613" t="s">
        <v>876</v>
      </c>
      <c r="B32" s="2628">
        <v>7.25</v>
      </c>
      <c r="C32" s="2629">
        <v>7.25</v>
      </c>
      <c r="D32" s="2630">
        <v>7.25</v>
      </c>
      <c r="E32" s="2631">
        <v>7.25</v>
      </c>
      <c r="F32" s="2631">
        <v>7.25</v>
      </c>
      <c r="G32" s="2632">
        <v>6.75</v>
      </c>
      <c r="H32" s="2633">
        <v>6.75</v>
      </c>
      <c r="I32" s="2634">
        <v>6.75</v>
      </c>
      <c r="J32" s="2634">
        <v>6.75</v>
      </c>
    </row>
    <row r="33" spans="1:10" ht="20.149999999999999" customHeight="1" x14ac:dyDescent="0.25">
      <c r="A33" s="2613"/>
      <c r="B33" s="2621"/>
      <c r="C33" s="2635"/>
      <c r="D33" s="2623"/>
      <c r="E33" s="2624"/>
      <c r="F33" s="2624"/>
      <c r="G33" s="2625"/>
      <c r="H33" s="2626"/>
      <c r="I33" s="2627"/>
      <c r="J33" s="2627"/>
    </row>
    <row r="34" spans="1:10" ht="20.149999999999999" customHeight="1" x14ac:dyDescent="0.25">
      <c r="A34" s="2597" t="s">
        <v>877</v>
      </c>
      <c r="B34" s="2606"/>
      <c r="C34" s="2636"/>
      <c r="D34" s="2608"/>
      <c r="E34" s="2609"/>
      <c r="F34" s="2609"/>
      <c r="G34" s="2610"/>
      <c r="H34" s="2611"/>
      <c r="I34" s="2612"/>
      <c r="J34" s="2612"/>
    </row>
    <row r="35" spans="1:10" ht="20.149999999999999" customHeight="1" x14ac:dyDescent="0.25">
      <c r="A35" s="2613" t="s">
        <v>878</v>
      </c>
      <c r="B35" s="2637" t="s">
        <v>879</v>
      </c>
      <c r="C35" s="2638" t="s">
        <v>880</v>
      </c>
      <c r="D35" s="2600" t="s">
        <v>880</v>
      </c>
      <c r="E35" s="2601" t="s">
        <v>880</v>
      </c>
      <c r="F35" s="2601" t="s">
        <v>880</v>
      </c>
      <c r="G35" s="2602" t="s">
        <v>880</v>
      </c>
      <c r="H35" s="2603">
        <v>0</v>
      </c>
      <c r="I35" s="2604">
        <v>0</v>
      </c>
      <c r="J35" s="2604">
        <v>0</v>
      </c>
    </row>
    <row r="36" spans="1:10" ht="20.149999999999999" customHeight="1" x14ac:dyDescent="0.25">
      <c r="A36" s="2613" t="s">
        <v>881</v>
      </c>
      <c r="B36" s="2637" t="s">
        <v>879</v>
      </c>
      <c r="C36" s="2638" t="s">
        <v>880</v>
      </c>
      <c r="D36" s="2600" t="s">
        <v>880</v>
      </c>
      <c r="E36" s="2601" t="s">
        <v>880</v>
      </c>
      <c r="F36" s="2601" t="s">
        <v>880</v>
      </c>
      <c r="G36" s="2602" t="s">
        <v>880</v>
      </c>
      <c r="H36" s="2603">
        <v>750</v>
      </c>
      <c r="I36" s="2604">
        <v>750</v>
      </c>
      <c r="J36" s="2604">
        <v>750</v>
      </c>
    </row>
    <row r="37" spans="1:10" ht="20.149999999999999" customHeight="1" x14ac:dyDescent="0.25">
      <c r="A37" s="2613" t="s">
        <v>882</v>
      </c>
      <c r="B37" s="2637" t="s">
        <v>879</v>
      </c>
      <c r="C37" s="2638" t="s">
        <v>880</v>
      </c>
      <c r="D37" s="2600" t="s">
        <v>880</v>
      </c>
      <c r="E37" s="2601" t="s">
        <v>880</v>
      </c>
      <c r="F37" s="2601" t="s">
        <v>880</v>
      </c>
      <c r="G37" s="2602" t="s">
        <v>880</v>
      </c>
      <c r="H37" s="2603">
        <v>0</v>
      </c>
      <c r="I37" s="2604">
        <v>0</v>
      </c>
      <c r="J37" s="2604">
        <v>0</v>
      </c>
    </row>
    <row r="38" spans="1:10" ht="20.149999999999999" customHeight="1" x14ac:dyDescent="0.25">
      <c r="A38" s="2639" t="s">
        <v>883</v>
      </c>
      <c r="B38" s="2640" t="s">
        <v>879</v>
      </c>
      <c r="C38" s="2641" t="s">
        <v>880</v>
      </c>
      <c r="D38" s="2642" t="s">
        <v>880</v>
      </c>
      <c r="E38" s="2643" t="s">
        <v>880</v>
      </c>
      <c r="F38" s="2643" t="s">
        <v>880</v>
      </c>
      <c r="G38" s="2641" t="s">
        <v>880</v>
      </c>
      <c r="H38" s="2644">
        <v>179</v>
      </c>
      <c r="I38" s="2645">
        <v>197</v>
      </c>
      <c r="J38" s="2645">
        <v>250</v>
      </c>
    </row>
    <row r="39" spans="1:10" ht="16" customHeight="1" x14ac:dyDescent="0.25">
      <c r="A39" s="3374" t="s">
        <v>884</v>
      </c>
      <c r="B39" s="3374" t="s">
        <v>15</v>
      </c>
      <c r="C39" s="3374" t="s">
        <v>15</v>
      </c>
      <c r="D39" s="3374" t="s">
        <v>15</v>
      </c>
      <c r="E39" s="3374" t="s">
        <v>15</v>
      </c>
      <c r="F39" s="3374" t="s">
        <v>15</v>
      </c>
      <c r="G39" s="3374" t="s">
        <v>15</v>
      </c>
      <c r="H39" s="3374" t="s">
        <v>15</v>
      </c>
      <c r="I39" s="3374" t="s">
        <v>15</v>
      </c>
      <c r="J39" s="3374" t="s">
        <v>15</v>
      </c>
    </row>
    <row r="40" spans="1:10" ht="28.5" customHeight="1" x14ac:dyDescent="0.25">
      <c r="A40" s="3314" t="s">
        <v>885</v>
      </c>
      <c r="B40" s="3314" t="s">
        <v>15</v>
      </c>
      <c r="C40" s="3314" t="s">
        <v>15</v>
      </c>
      <c r="D40" s="3314" t="s">
        <v>15</v>
      </c>
      <c r="E40" s="3314" t="s">
        <v>15</v>
      </c>
      <c r="F40" s="3314" t="s">
        <v>15</v>
      </c>
      <c r="G40" s="3314" t="s">
        <v>15</v>
      </c>
      <c r="H40" s="3314" t="s">
        <v>15</v>
      </c>
      <c r="I40" s="3314" t="s">
        <v>15</v>
      </c>
      <c r="J40" s="3314" t="s">
        <v>15</v>
      </c>
    </row>
    <row r="41" spans="1:10" ht="16" customHeight="1" x14ac:dyDescent="0.25">
      <c r="A41" s="3329" t="s">
        <v>886</v>
      </c>
      <c r="B41" s="3329" t="s">
        <v>15</v>
      </c>
      <c r="C41" s="3329" t="s">
        <v>15</v>
      </c>
      <c r="D41" s="3329" t="s">
        <v>15</v>
      </c>
      <c r="E41" s="3329" t="s">
        <v>15</v>
      </c>
      <c r="F41" s="3329" t="s">
        <v>15</v>
      </c>
      <c r="G41" s="3329" t="s">
        <v>15</v>
      </c>
      <c r="H41" s="3329" t="s">
        <v>15</v>
      </c>
      <c r="I41" s="3329" t="s">
        <v>15</v>
      </c>
      <c r="J41" s="3329" t="s">
        <v>15</v>
      </c>
    </row>
    <row r="42" spans="1:10" ht="38" customHeight="1" x14ac:dyDescent="0.25">
      <c r="A42" s="3314" t="s">
        <v>887</v>
      </c>
      <c r="B42" s="3314" t="s">
        <v>15</v>
      </c>
      <c r="C42" s="3314" t="s">
        <v>15</v>
      </c>
      <c r="D42" s="3314" t="s">
        <v>15</v>
      </c>
      <c r="E42" s="3314" t="s">
        <v>15</v>
      </c>
      <c r="F42" s="3314" t="s">
        <v>15</v>
      </c>
      <c r="G42" s="3314" t="s">
        <v>15</v>
      </c>
      <c r="H42" s="3314" t="s">
        <v>15</v>
      </c>
      <c r="I42" s="3314" t="s">
        <v>15</v>
      </c>
      <c r="J42" s="3314" t="s">
        <v>15</v>
      </c>
    </row>
    <row r="43" spans="1:10" ht="25.5" customHeight="1" x14ac:dyDescent="0.25">
      <c r="A43" s="3314" t="s">
        <v>888</v>
      </c>
      <c r="B43" s="3314" t="s">
        <v>15</v>
      </c>
      <c r="C43" s="3314" t="s">
        <v>15</v>
      </c>
      <c r="D43" s="3314" t="s">
        <v>15</v>
      </c>
      <c r="E43" s="3314" t="s">
        <v>15</v>
      </c>
      <c r="F43" s="3314" t="s">
        <v>15</v>
      </c>
      <c r="G43" s="3314" t="s">
        <v>15</v>
      </c>
      <c r="H43" s="3314" t="s">
        <v>15</v>
      </c>
      <c r="I43" s="3314" t="s">
        <v>15</v>
      </c>
      <c r="J43" s="3314" t="s">
        <v>15</v>
      </c>
    </row>
    <row r="44" spans="1:10" ht="12" customHeight="1" x14ac:dyDescent="0.25">
      <c r="A44" s="3329" t="s">
        <v>889</v>
      </c>
      <c r="B44" s="3329" t="s">
        <v>15</v>
      </c>
      <c r="C44" s="3329" t="s">
        <v>15</v>
      </c>
      <c r="D44" s="3329" t="s">
        <v>15</v>
      </c>
      <c r="E44" s="3329" t="s">
        <v>15</v>
      </c>
      <c r="F44" s="3329" t="s">
        <v>15</v>
      </c>
      <c r="G44" s="3329" t="s">
        <v>15</v>
      </c>
      <c r="H44" s="3329" t="s">
        <v>15</v>
      </c>
      <c r="I44" s="3329" t="s">
        <v>15</v>
      </c>
      <c r="J44" s="3329" t="s">
        <v>15</v>
      </c>
    </row>
  </sheetData>
  <mergeCells count="15">
    <mergeCell ref="A2:J2"/>
    <mergeCell ref="B3:C3"/>
    <mergeCell ref="D3:G3"/>
    <mergeCell ref="H3:J3"/>
    <mergeCell ref="B4:C4"/>
    <mergeCell ref="D4:F4"/>
    <mergeCell ref="A42:J42"/>
    <mergeCell ref="A43:J43"/>
    <mergeCell ref="A44:J44"/>
    <mergeCell ref="B5:C5"/>
    <mergeCell ref="D5:F5"/>
    <mergeCell ref="H5:J5"/>
    <mergeCell ref="A39:J39"/>
    <mergeCell ref="A40:J40"/>
    <mergeCell ref="A41:J41"/>
  </mergeCells>
  <hyperlinks>
    <hyperlink ref="A1" location="ToC!A2" display="Back to Table of Contents" xr:uid="{3AB2BDE2-0B69-4A72-95E6-877F602F9223}"/>
  </hyperlinks>
  <pageMargins left="0.5" right="0.5" top="0.5" bottom="0.5" header="0.25" footer="0.25"/>
  <pageSetup scale="59" orientation="landscape" r:id="rId1"/>
  <headerFooter>
    <oddFooter>&amp;L&amp;G&amp;C&amp;"Scotia,Regular"&amp;9Supplementary Financial Information (SFI)&amp;R26&amp;"Scotia,Regular"&amp;7</oddFooter>
  </headerFooter>
  <legacyDrawingHF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582348-C253-4096-98F4-E8B3855175E4}">
  <sheetPr>
    <pageSetUpPr fitToPage="1"/>
  </sheetPr>
  <dimension ref="A1:N44"/>
  <sheetViews>
    <sheetView showGridLines="0" zoomScaleNormal="100" workbookViewId="0"/>
  </sheetViews>
  <sheetFormatPr defaultRowHeight="12.5" x14ac:dyDescent="0.25"/>
  <cols>
    <col min="1" max="1" width="65.26953125" style="22" customWidth="1"/>
    <col min="2" max="14" width="11.7265625" style="22" customWidth="1"/>
    <col min="15" max="16384" width="8.7265625" style="22"/>
  </cols>
  <sheetData>
    <row r="1" spans="1:14" ht="20" customHeight="1" x14ac:dyDescent="0.25">
      <c r="A1" s="21" t="s">
        <v>13</v>
      </c>
    </row>
    <row r="2" spans="1:14" ht="25" customHeight="1" x14ac:dyDescent="0.25">
      <c r="A2" s="3268" t="s">
        <v>890</v>
      </c>
      <c r="B2" s="3268" t="s">
        <v>15</v>
      </c>
      <c r="C2" s="3268" t="s">
        <v>15</v>
      </c>
      <c r="D2" s="3268" t="s">
        <v>15</v>
      </c>
      <c r="E2" s="3268" t="s">
        <v>15</v>
      </c>
      <c r="F2" s="3268" t="s">
        <v>15</v>
      </c>
      <c r="G2" s="3268" t="s">
        <v>15</v>
      </c>
      <c r="H2" s="3268" t="s">
        <v>15</v>
      </c>
      <c r="I2" s="3268" t="s">
        <v>15</v>
      </c>
      <c r="J2" s="3268" t="s">
        <v>15</v>
      </c>
      <c r="K2" s="3268" t="s">
        <v>15</v>
      </c>
      <c r="L2" s="3268" t="s">
        <v>15</v>
      </c>
      <c r="M2" s="3268" t="s">
        <v>15</v>
      </c>
      <c r="N2" s="3268" t="s">
        <v>15</v>
      </c>
    </row>
    <row r="3" spans="1:14" ht="15" customHeight="1" x14ac:dyDescent="0.25">
      <c r="A3" s="2646"/>
      <c r="B3" s="3387" t="s">
        <v>174</v>
      </c>
      <c r="C3" s="3388" t="s">
        <v>15</v>
      </c>
      <c r="D3" s="3389" t="s">
        <v>345</v>
      </c>
      <c r="E3" s="3390" t="s">
        <v>15</v>
      </c>
      <c r="F3" s="3390" t="s">
        <v>15</v>
      </c>
      <c r="G3" s="3391" t="s">
        <v>15</v>
      </c>
      <c r="H3" s="3389" t="s">
        <v>346</v>
      </c>
      <c r="I3" s="3390" t="s">
        <v>15</v>
      </c>
      <c r="J3" s="3390" t="s">
        <v>15</v>
      </c>
      <c r="K3" s="3389" t="s">
        <v>175</v>
      </c>
      <c r="L3" s="3392" t="s">
        <v>15</v>
      </c>
      <c r="M3" s="3390" t="s">
        <v>176</v>
      </c>
      <c r="N3" s="3390" t="s">
        <v>15</v>
      </c>
    </row>
    <row r="4" spans="1:14" ht="15" customHeight="1" x14ac:dyDescent="0.25">
      <c r="A4" s="2647" t="s">
        <v>271</v>
      </c>
      <c r="B4" s="2648" t="s">
        <v>178</v>
      </c>
      <c r="C4" s="2649" t="s">
        <v>179</v>
      </c>
      <c r="D4" s="2650" t="s">
        <v>180</v>
      </c>
      <c r="E4" s="2651" t="s">
        <v>181</v>
      </c>
      <c r="F4" s="2651" t="s">
        <v>182</v>
      </c>
      <c r="G4" s="2649" t="s">
        <v>179</v>
      </c>
      <c r="H4" s="2652" t="s">
        <v>180</v>
      </c>
      <c r="I4" s="2653" t="s">
        <v>181</v>
      </c>
      <c r="J4" s="2653" t="s">
        <v>182</v>
      </c>
      <c r="K4" s="2654">
        <v>2024</v>
      </c>
      <c r="L4" s="2655">
        <v>2023</v>
      </c>
      <c r="M4" s="2656">
        <v>2023</v>
      </c>
      <c r="N4" s="2657">
        <v>2022</v>
      </c>
    </row>
    <row r="5" spans="1:14" ht="15" customHeight="1" x14ac:dyDescent="0.35">
      <c r="A5" s="2658" t="s">
        <v>891</v>
      </c>
      <c r="B5" s="2659"/>
      <c r="C5" s="2660"/>
      <c r="D5" s="2661"/>
      <c r="E5" s="2659"/>
      <c r="F5" s="2659"/>
      <c r="G5" s="2662"/>
      <c r="H5" s="2663"/>
      <c r="I5" s="2664"/>
      <c r="J5" s="2664"/>
      <c r="K5" s="2663"/>
      <c r="L5" s="2665"/>
      <c r="M5" s="2664"/>
      <c r="N5" s="2664"/>
    </row>
    <row r="6" spans="1:14" ht="15" customHeight="1" x14ac:dyDescent="0.35">
      <c r="A6" s="2666" t="s">
        <v>892</v>
      </c>
      <c r="B6" s="2667"/>
      <c r="C6" s="2668"/>
      <c r="D6" s="2669"/>
      <c r="E6" s="2670"/>
      <c r="F6" s="2670"/>
      <c r="G6" s="2668"/>
      <c r="H6" s="2671"/>
      <c r="I6" s="2672"/>
      <c r="J6" s="2672"/>
      <c r="K6" s="2671"/>
      <c r="L6" s="2673"/>
      <c r="M6" s="2672"/>
      <c r="N6" s="2672"/>
    </row>
    <row r="7" spans="1:14" ht="15" customHeight="1" x14ac:dyDescent="0.35">
      <c r="A7" s="2674" t="s">
        <v>425</v>
      </c>
      <c r="B7" s="2675">
        <v>737</v>
      </c>
      <c r="C7" s="2676">
        <v>765</v>
      </c>
      <c r="D7" s="2677">
        <v>806</v>
      </c>
      <c r="E7" s="2678">
        <v>745</v>
      </c>
      <c r="F7" s="2678">
        <v>798</v>
      </c>
      <c r="G7" s="2679">
        <v>802</v>
      </c>
      <c r="H7" s="2680">
        <v>850</v>
      </c>
      <c r="I7" s="2681">
        <v>729</v>
      </c>
      <c r="J7" s="2681">
        <v>708</v>
      </c>
      <c r="K7" s="2680">
        <v>1502</v>
      </c>
      <c r="L7" s="2682">
        <v>1600</v>
      </c>
      <c r="M7" s="2681">
        <v>3151</v>
      </c>
      <c r="N7" s="2681">
        <v>2955</v>
      </c>
    </row>
    <row r="8" spans="1:14" ht="15" customHeight="1" x14ac:dyDescent="0.35">
      <c r="A8" s="2674" t="s">
        <v>426</v>
      </c>
      <c r="B8" s="2675">
        <v>584</v>
      </c>
      <c r="C8" s="2676">
        <v>614</v>
      </c>
      <c r="D8" s="2677">
        <v>548</v>
      </c>
      <c r="E8" s="2678">
        <v>598</v>
      </c>
      <c r="F8" s="2678">
        <v>554</v>
      </c>
      <c r="G8" s="2679">
        <v>701</v>
      </c>
      <c r="H8" s="2680">
        <v>504</v>
      </c>
      <c r="I8" s="2681">
        <v>423</v>
      </c>
      <c r="J8" s="2681">
        <v>554</v>
      </c>
      <c r="K8" s="2683">
        <v>1198</v>
      </c>
      <c r="L8" s="2682">
        <v>1255</v>
      </c>
      <c r="M8" s="2681">
        <v>2401</v>
      </c>
      <c r="N8" s="2681">
        <v>2217</v>
      </c>
    </row>
    <row r="9" spans="1:14" ht="15" customHeight="1" x14ac:dyDescent="0.35">
      <c r="A9" s="2684" t="s">
        <v>893</v>
      </c>
      <c r="B9" s="2675">
        <v>1321</v>
      </c>
      <c r="C9" s="2685">
        <v>1379</v>
      </c>
      <c r="D9" s="2677">
        <v>1354</v>
      </c>
      <c r="E9" s="2678">
        <v>1343</v>
      </c>
      <c r="F9" s="2678">
        <v>1352</v>
      </c>
      <c r="G9" s="2679">
        <v>1503</v>
      </c>
      <c r="H9" s="2680">
        <v>1354</v>
      </c>
      <c r="I9" s="2681">
        <v>1152</v>
      </c>
      <c r="J9" s="2681">
        <v>1262</v>
      </c>
      <c r="K9" s="2680">
        <v>2700</v>
      </c>
      <c r="L9" s="2682">
        <v>2855</v>
      </c>
      <c r="M9" s="2681">
        <v>5552</v>
      </c>
      <c r="N9" s="2681">
        <v>5172</v>
      </c>
    </row>
    <row r="10" spans="1:14" ht="15" customHeight="1" x14ac:dyDescent="0.35">
      <c r="A10" s="2686" t="s">
        <v>894</v>
      </c>
      <c r="B10" s="2675">
        <v>428</v>
      </c>
      <c r="C10" s="2676">
        <v>439</v>
      </c>
      <c r="D10" s="2677">
        <v>414</v>
      </c>
      <c r="E10" s="2678">
        <v>434</v>
      </c>
      <c r="F10" s="2678">
        <v>401</v>
      </c>
      <c r="G10" s="2679">
        <v>519</v>
      </c>
      <c r="H10" s="2680">
        <v>484</v>
      </c>
      <c r="I10" s="2681">
        <v>378</v>
      </c>
      <c r="J10" s="2681">
        <v>488</v>
      </c>
      <c r="K10" s="2680">
        <v>867</v>
      </c>
      <c r="L10" s="2682">
        <v>920</v>
      </c>
      <c r="M10" s="2681">
        <v>1768</v>
      </c>
      <c r="N10" s="2681">
        <v>1911</v>
      </c>
    </row>
    <row r="11" spans="1:14" ht="15" customHeight="1" x14ac:dyDescent="0.35">
      <c r="A11" s="2686" t="s">
        <v>895</v>
      </c>
      <c r="B11" s="2675">
        <v>0</v>
      </c>
      <c r="C11" s="2676">
        <v>0</v>
      </c>
      <c r="D11" s="2677">
        <v>0</v>
      </c>
      <c r="E11" s="2678">
        <v>0</v>
      </c>
      <c r="F11" s="2678">
        <v>0</v>
      </c>
      <c r="G11" s="2679">
        <v>0</v>
      </c>
      <c r="H11" s="2680">
        <v>0</v>
      </c>
      <c r="I11" s="2681">
        <v>0</v>
      </c>
      <c r="J11" s="2681">
        <v>0</v>
      </c>
      <c r="K11" s="2680">
        <v>0</v>
      </c>
      <c r="L11" s="2682">
        <v>0</v>
      </c>
      <c r="M11" s="2681">
        <v>0</v>
      </c>
      <c r="N11" s="2681">
        <v>0</v>
      </c>
    </row>
    <row r="12" spans="1:14" ht="15" customHeight="1" x14ac:dyDescent="0.35">
      <c r="A12" s="2684" t="s">
        <v>896</v>
      </c>
      <c r="B12" s="2675">
        <v>428</v>
      </c>
      <c r="C12" s="2676">
        <v>439</v>
      </c>
      <c r="D12" s="2677">
        <v>414</v>
      </c>
      <c r="E12" s="2678">
        <v>434</v>
      </c>
      <c r="F12" s="2678">
        <v>401</v>
      </c>
      <c r="G12" s="2679">
        <v>519</v>
      </c>
      <c r="H12" s="2680">
        <v>484</v>
      </c>
      <c r="I12" s="2681">
        <v>378</v>
      </c>
      <c r="J12" s="2681">
        <v>488</v>
      </c>
      <c r="K12" s="2680">
        <v>867</v>
      </c>
      <c r="L12" s="2682">
        <v>920</v>
      </c>
      <c r="M12" s="2681">
        <v>1768</v>
      </c>
      <c r="N12" s="2681">
        <v>1911</v>
      </c>
    </row>
    <row r="13" spans="1:14" ht="15" customHeight="1" x14ac:dyDescent="0.35">
      <c r="A13" s="2658" t="s">
        <v>897</v>
      </c>
      <c r="B13" s="2687"/>
      <c r="C13" s="2688"/>
      <c r="D13" s="2661"/>
      <c r="E13" s="2659"/>
      <c r="F13" s="2659"/>
      <c r="G13" s="2662"/>
      <c r="H13" s="2663"/>
      <c r="I13" s="2664"/>
      <c r="J13" s="2664"/>
      <c r="K13" s="2663"/>
      <c r="L13" s="2665"/>
      <c r="M13" s="2664"/>
      <c r="N13" s="2664"/>
    </row>
    <row r="14" spans="1:14" ht="15" customHeight="1" x14ac:dyDescent="0.35">
      <c r="A14" s="2686" t="s">
        <v>898</v>
      </c>
      <c r="B14" s="2689">
        <v>494.2</v>
      </c>
      <c r="C14" s="2690">
        <v>505.5</v>
      </c>
      <c r="D14" s="2691">
        <v>499.8</v>
      </c>
      <c r="E14" s="2692">
        <v>492.7</v>
      </c>
      <c r="F14" s="2692">
        <v>487.9</v>
      </c>
      <c r="G14" s="2693">
        <v>480.5</v>
      </c>
      <c r="H14" s="2694">
        <v>460.9</v>
      </c>
      <c r="I14" s="2695">
        <v>443</v>
      </c>
      <c r="J14" s="2695">
        <v>431.3</v>
      </c>
      <c r="K14" s="2696">
        <v>499.9</v>
      </c>
      <c r="L14" s="2697">
        <v>484.1</v>
      </c>
      <c r="M14" s="2695">
        <v>490.2</v>
      </c>
      <c r="N14" s="2695">
        <v>445</v>
      </c>
    </row>
    <row r="15" spans="1:14" ht="15" customHeight="1" x14ac:dyDescent="0.35">
      <c r="A15" s="2686" t="s">
        <v>899</v>
      </c>
      <c r="B15" s="2689">
        <v>470.3</v>
      </c>
      <c r="C15" s="2690">
        <v>476.4</v>
      </c>
      <c r="D15" s="2691">
        <v>470.5</v>
      </c>
      <c r="E15" s="2692">
        <v>450.2</v>
      </c>
      <c r="F15" s="2692">
        <v>446</v>
      </c>
      <c r="G15" s="2693">
        <v>454.7</v>
      </c>
      <c r="H15" s="2694">
        <v>430</v>
      </c>
      <c r="I15" s="2695">
        <v>419.2</v>
      </c>
      <c r="J15" s="2695">
        <v>400.1</v>
      </c>
      <c r="K15" s="2696">
        <v>473.4</v>
      </c>
      <c r="L15" s="2697">
        <v>450.4</v>
      </c>
      <c r="M15" s="2695">
        <v>455.4</v>
      </c>
      <c r="N15" s="2695">
        <v>414.1</v>
      </c>
    </row>
    <row r="16" spans="1:14" ht="15" customHeight="1" x14ac:dyDescent="0.35">
      <c r="A16" s="2698"/>
      <c r="B16" s="2699"/>
      <c r="C16" s="2700"/>
      <c r="D16" s="2701"/>
      <c r="E16" s="2702"/>
      <c r="F16" s="2702"/>
      <c r="G16" s="2703"/>
      <c r="H16" s="2704"/>
      <c r="I16" s="2705"/>
      <c r="J16" s="2705"/>
      <c r="K16" s="2704"/>
      <c r="L16" s="2706"/>
      <c r="M16" s="2705"/>
      <c r="N16" s="2705"/>
    </row>
    <row r="17" spans="1:14" ht="15" customHeight="1" x14ac:dyDescent="0.35">
      <c r="A17" s="2658" t="s">
        <v>900</v>
      </c>
      <c r="B17" s="2707"/>
      <c r="C17" s="2708"/>
      <c r="D17" s="2709"/>
      <c r="E17" s="2710"/>
      <c r="F17" s="2710"/>
      <c r="G17" s="2711"/>
      <c r="H17" s="2712"/>
      <c r="I17" s="2713"/>
      <c r="J17" s="2713"/>
      <c r="K17" s="2712"/>
      <c r="L17" s="2714"/>
      <c r="M17" s="2713"/>
      <c r="N17" s="2713"/>
    </row>
    <row r="18" spans="1:14" ht="15" customHeight="1" x14ac:dyDescent="0.35">
      <c r="A18" s="2666" t="s">
        <v>901</v>
      </c>
      <c r="B18" s="2715"/>
      <c r="C18" s="2716"/>
      <c r="D18" s="2669"/>
      <c r="E18" s="2670"/>
      <c r="F18" s="2670"/>
      <c r="G18" s="2668"/>
      <c r="H18" s="2671"/>
      <c r="I18" s="2672"/>
      <c r="J18" s="2672"/>
      <c r="K18" s="2671"/>
      <c r="L18" s="2673"/>
      <c r="M18" s="2672"/>
      <c r="N18" s="2672"/>
    </row>
    <row r="19" spans="1:14" ht="15" customHeight="1" x14ac:dyDescent="0.35">
      <c r="A19" s="2674" t="s">
        <v>425</v>
      </c>
      <c r="B19" s="2675">
        <v>424</v>
      </c>
      <c r="C19" s="2676">
        <v>426</v>
      </c>
      <c r="D19" s="2677">
        <v>377</v>
      </c>
      <c r="E19" s="2678">
        <v>399</v>
      </c>
      <c r="F19" s="2678">
        <v>351</v>
      </c>
      <c r="G19" s="2679">
        <v>355</v>
      </c>
      <c r="H19" s="2680">
        <v>323</v>
      </c>
      <c r="I19" s="2681">
        <v>263</v>
      </c>
      <c r="J19" s="2681">
        <v>257</v>
      </c>
      <c r="K19" s="2680">
        <v>850</v>
      </c>
      <c r="L19" s="2717">
        <v>706</v>
      </c>
      <c r="M19" s="2681">
        <v>1482</v>
      </c>
      <c r="N19" s="2681">
        <v>1091</v>
      </c>
    </row>
    <row r="20" spans="1:14" ht="15" customHeight="1" x14ac:dyDescent="0.35">
      <c r="A20" s="2674" t="s">
        <v>426</v>
      </c>
      <c r="B20" s="2675">
        <v>174</v>
      </c>
      <c r="C20" s="2676">
        <v>254</v>
      </c>
      <c r="D20" s="2677">
        <v>150</v>
      </c>
      <c r="E20" s="2678">
        <v>214</v>
      </c>
      <c r="F20" s="2678">
        <v>216</v>
      </c>
      <c r="G20" s="2679">
        <v>244</v>
      </c>
      <c r="H20" s="2680">
        <v>175</v>
      </c>
      <c r="I20" s="2681">
        <v>148</v>
      </c>
      <c r="J20" s="2681">
        <v>152</v>
      </c>
      <c r="K20" s="2680">
        <v>428</v>
      </c>
      <c r="L20" s="2717">
        <v>460</v>
      </c>
      <c r="M20" s="2681">
        <v>824</v>
      </c>
      <c r="N20" s="2681">
        <v>670</v>
      </c>
    </row>
    <row r="21" spans="1:14" ht="15" customHeight="1" x14ac:dyDescent="0.35">
      <c r="A21" s="2684" t="s">
        <v>302</v>
      </c>
      <c r="B21" s="2675">
        <v>598</v>
      </c>
      <c r="C21" s="2676">
        <v>680</v>
      </c>
      <c r="D21" s="2677">
        <v>527</v>
      </c>
      <c r="E21" s="2678">
        <v>613</v>
      </c>
      <c r="F21" s="2678">
        <v>567</v>
      </c>
      <c r="G21" s="2679">
        <v>599</v>
      </c>
      <c r="H21" s="2680">
        <v>498</v>
      </c>
      <c r="I21" s="2681">
        <v>411</v>
      </c>
      <c r="J21" s="2681">
        <v>409</v>
      </c>
      <c r="K21" s="2718">
        <v>1278</v>
      </c>
      <c r="L21" s="2717">
        <v>1166</v>
      </c>
      <c r="M21" s="2681">
        <v>2306</v>
      </c>
      <c r="N21" s="2681">
        <v>1761</v>
      </c>
    </row>
    <row r="22" spans="1:14" ht="15" customHeight="1" x14ac:dyDescent="0.35">
      <c r="A22" s="2684" t="s">
        <v>902</v>
      </c>
      <c r="B22" s="2675">
        <v>300</v>
      </c>
      <c r="C22" s="2676">
        <v>383</v>
      </c>
      <c r="D22" s="2677">
        <v>254</v>
      </c>
      <c r="E22" s="2678">
        <v>327</v>
      </c>
      <c r="F22" s="2678">
        <v>283</v>
      </c>
      <c r="G22" s="2679">
        <v>317</v>
      </c>
      <c r="H22" s="2680">
        <v>245</v>
      </c>
      <c r="I22" s="2681">
        <v>201</v>
      </c>
      <c r="J22" s="2681">
        <v>197</v>
      </c>
      <c r="K22" s="2718">
        <v>683</v>
      </c>
      <c r="L22" s="2717">
        <v>600</v>
      </c>
      <c r="M22" s="2681">
        <v>1181</v>
      </c>
      <c r="N22" s="2681">
        <v>861</v>
      </c>
    </row>
    <row r="23" spans="1:14" ht="15" customHeight="1" x14ac:dyDescent="0.35">
      <c r="A23" s="2684" t="s">
        <v>903</v>
      </c>
      <c r="B23" s="2675">
        <v>10</v>
      </c>
      <c r="C23" s="2676">
        <v>11</v>
      </c>
      <c r="D23" s="2677">
        <v>3</v>
      </c>
      <c r="E23" s="2678">
        <v>13</v>
      </c>
      <c r="F23" s="2678">
        <v>7</v>
      </c>
      <c r="G23" s="2679">
        <v>16</v>
      </c>
      <c r="H23" s="2680">
        <v>13</v>
      </c>
      <c r="I23" s="2681">
        <v>9</v>
      </c>
      <c r="J23" s="2681">
        <v>12</v>
      </c>
      <c r="K23" s="2718">
        <v>21</v>
      </c>
      <c r="L23" s="2717">
        <v>23</v>
      </c>
      <c r="M23" s="2681">
        <v>39</v>
      </c>
      <c r="N23" s="2681">
        <v>52</v>
      </c>
    </row>
    <row r="24" spans="1:14" ht="15" customHeight="1" x14ac:dyDescent="0.35">
      <c r="A24" s="2684" t="s">
        <v>904</v>
      </c>
      <c r="B24" s="2675">
        <v>290</v>
      </c>
      <c r="C24" s="2676">
        <v>372</v>
      </c>
      <c r="D24" s="2677">
        <v>251</v>
      </c>
      <c r="E24" s="2678">
        <v>314</v>
      </c>
      <c r="F24" s="2678">
        <v>276</v>
      </c>
      <c r="G24" s="2679">
        <v>301</v>
      </c>
      <c r="H24" s="2680">
        <v>232</v>
      </c>
      <c r="I24" s="2681">
        <v>192</v>
      </c>
      <c r="J24" s="2681">
        <v>185</v>
      </c>
      <c r="K24" s="2683">
        <v>662</v>
      </c>
      <c r="L24" s="2717">
        <v>577</v>
      </c>
      <c r="M24" s="2681">
        <v>1142</v>
      </c>
      <c r="N24" s="2681">
        <v>809</v>
      </c>
    </row>
    <row r="25" spans="1:14" ht="15" customHeight="1" x14ac:dyDescent="0.35">
      <c r="A25" s="2658" t="s">
        <v>897</v>
      </c>
      <c r="B25" s="2687"/>
      <c r="C25" s="2688"/>
      <c r="D25" s="2661"/>
      <c r="E25" s="2659"/>
      <c r="F25" s="2659"/>
      <c r="G25" s="2662"/>
      <c r="H25" s="2663"/>
      <c r="I25" s="2664"/>
      <c r="J25" s="2664"/>
      <c r="K25" s="2663"/>
      <c r="L25" s="2665"/>
      <c r="M25" s="2664"/>
      <c r="N25" s="2664"/>
    </row>
    <row r="26" spans="1:14" ht="15" customHeight="1" x14ac:dyDescent="0.35">
      <c r="A26" s="2686" t="s">
        <v>898</v>
      </c>
      <c r="B26" s="2689">
        <v>70.2</v>
      </c>
      <c r="C26" s="2690">
        <v>71.900000000000006</v>
      </c>
      <c r="D26" s="2691">
        <v>77.099999999999994</v>
      </c>
      <c r="E26" s="2692">
        <v>78.400000000000006</v>
      </c>
      <c r="F26" s="2692">
        <v>75.2</v>
      </c>
      <c r="G26" s="2693">
        <v>68.599999999999994</v>
      </c>
      <c r="H26" s="2694">
        <v>64.8</v>
      </c>
      <c r="I26" s="2695">
        <v>62.6</v>
      </c>
      <c r="J26" s="2695">
        <v>57.8</v>
      </c>
      <c r="K26" s="2696">
        <v>71</v>
      </c>
      <c r="L26" s="2719">
        <v>71.900000000000006</v>
      </c>
      <c r="M26" s="2719">
        <v>74.8</v>
      </c>
      <c r="N26" s="2719">
        <v>60.1</v>
      </c>
    </row>
    <row r="27" spans="1:14" ht="15" customHeight="1" x14ac:dyDescent="0.35">
      <c r="A27" s="2686" t="s">
        <v>899</v>
      </c>
      <c r="B27" s="2689">
        <v>58.5</v>
      </c>
      <c r="C27" s="2690">
        <v>56.3</v>
      </c>
      <c r="D27" s="2691">
        <v>61.2</v>
      </c>
      <c r="E27" s="2692">
        <v>58.8</v>
      </c>
      <c r="F27" s="2692">
        <v>57.1</v>
      </c>
      <c r="G27" s="2693">
        <v>53.5</v>
      </c>
      <c r="H27" s="2694">
        <v>49.6</v>
      </c>
      <c r="I27" s="2695">
        <v>45.9</v>
      </c>
      <c r="J27" s="2695">
        <v>44.4</v>
      </c>
      <c r="K27" s="2696">
        <v>57.3</v>
      </c>
      <c r="L27" s="2719">
        <v>55.3</v>
      </c>
      <c r="M27" s="2719">
        <v>57.7</v>
      </c>
      <c r="N27" s="2719">
        <v>45.3</v>
      </c>
    </row>
    <row r="28" spans="1:14" ht="15" customHeight="1" x14ac:dyDescent="0.35">
      <c r="A28" s="2698"/>
      <c r="B28" s="2699"/>
      <c r="C28" s="2700"/>
      <c r="D28" s="2720"/>
      <c r="E28" s="2702"/>
      <c r="F28" s="2702"/>
      <c r="G28" s="2703"/>
      <c r="H28" s="2704"/>
      <c r="I28" s="2705"/>
      <c r="J28" s="2705"/>
      <c r="K28" s="2721"/>
      <c r="L28" s="2722"/>
      <c r="M28" s="2723"/>
      <c r="N28" s="2723"/>
    </row>
    <row r="29" spans="1:14" ht="15" customHeight="1" x14ac:dyDescent="0.35">
      <c r="A29" s="2724" t="s">
        <v>905</v>
      </c>
      <c r="B29" s="2707"/>
      <c r="C29" s="2708"/>
      <c r="D29" s="2709"/>
      <c r="E29" s="2710"/>
      <c r="F29" s="2710"/>
      <c r="G29" s="2711"/>
      <c r="H29" s="2712"/>
      <c r="I29" s="2713"/>
      <c r="J29" s="2713"/>
      <c r="K29" s="2712"/>
      <c r="L29" s="2714"/>
      <c r="M29" s="2713"/>
      <c r="N29" s="2713"/>
    </row>
    <row r="30" spans="1:14" ht="15" customHeight="1" x14ac:dyDescent="0.35">
      <c r="A30" s="2666" t="s">
        <v>901</v>
      </c>
      <c r="B30" s="2715"/>
      <c r="C30" s="2716"/>
      <c r="D30" s="2669"/>
      <c r="E30" s="2670"/>
      <c r="F30" s="2670"/>
      <c r="G30" s="2668"/>
      <c r="H30" s="2671"/>
      <c r="I30" s="2672"/>
      <c r="J30" s="2672"/>
      <c r="K30" s="2671"/>
      <c r="L30" s="2673"/>
      <c r="M30" s="2672"/>
      <c r="N30" s="2672"/>
    </row>
    <row r="31" spans="1:14" ht="15" customHeight="1" x14ac:dyDescent="0.35">
      <c r="A31" s="2674" t="s">
        <v>425</v>
      </c>
      <c r="B31" s="2675">
        <v>1161</v>
      </c>
      <c r="C31" s="2676">
        <v>1191</v>
      </c>
      <c r="D31" s="2677">
        <v>1183</v>
      </c>
      <c r="E31" s="2678">
        <v>1144</v>
      </c>
      <c r="F31" s="2678">
        <v>1149</v>
      </c>
      <c r="G31" s="2679">
        <v>1157</v>
      </c>
      <c r="H31" s="2680">
        <v>1173</v>
      </c>
      <c r="I31" s="2681">
        <v>992</v>
      </c>
      <c r="J31" s="2681">
        <v>965</v>
      </c>
      <c r="K31" s="2683">
        <v>2352</v>
      </c>
      <c r="L31" s="2725">
        <v>2306</v>
      </c>
      <c r="M31" s="2681">
        <v>4633</v>
      </c>
      <c r="N31" s="2681">
        <v>4046</v>
      </c>
    </row>
    <row r="32" spans="1:14" ht="15" customHeight="1" x14ac:dyDescent="0.35">
      <c r="A32" s="2674" t="s">
        <v>426</v>
      </c>
      <c r="B32" s="2675">
        <v>758</v>
      </c>
      <c r="C32" s="2676">
        <v>868</v>
      </c>
      <c r="D32" s="2677">
        <v>698</v>
      </c>
      <c r="E32" s="2678">
        <v>812</v>
      </c>
      <c r="F32" s="2678">
        <v>770</v>
      </c>
      <c r="G32" s="2679">
        <v>945</v>
      </c>
      <c r="H32" s="2680">
        <v>679</v>
      </c>
      <c r="I32" s="2681">
        <v>571</v>
      </c>
      <c r="J32" s="2681">
        <v>706</v>
      </c>
      <c r="K32" s="2683">
        <v>1626</v>
      </c>
      <c r="L32" s="2725">
        <v>1715</v>
      </c>
      <c r="M32" s="2681">
        <v>3225</v>
      </c>
      <c r="N32" s="2681">
        <v>2887</v>
      </c>
    </row>
    <row r="33" spans="1:14" ht="15" customHeight="1" x14ac:dyDescent="0.35">
      <c r="A33" s="2684" t="s">
        <v>302</v>
      </c>
      <c r="B33" s="2675">
        <v>1919</v>
      </c>
      <c r="C33" s="2676">
        <v>2059</v>
      </c>
      <c r="D33" s="2677">
        <v>1881</v>
      </c>
      <c r="E33" s="2678">
        <v>1956</v>
      </c>
      <c r="F33" s="2678">
        <v>1919</v>
      </c>
      <c r="G33" s="2679">
        <v>2102</v>
      </c>
      <c r="H33" s="2680">
        <v>1852</v>
      </c>
      <c r="I33" s="2681">
        <v>1563</v>
      </c>
      <c r="J33" s="2681">
        <v>1671</v>
      </c>
      <c r="K33" s="2683">
        <v>3978</v>
      </c>
      <c r="L33" s="2725">
        <v>4021</v>
      </c>
      <c r="M33" s="2681">
        <v>7858</v>
      </c>
      <c r="N33" s="2681">
        <v>6933</v>
      </c>
    </row>
    <row r="34" spans="1:14" ht="15" customHeight="1" x14ac:dyDescent="0.35">
      <c r="A34" s="2686" t="s">
        <v>894</v>
      </c>
      <c r="B34" s="2675">
        <v>728</v>
      </c>
      <c r="C34" s="2676">
        <v>822</v>
      </c>
      <c r="D34" s="2677">
        <v>668</v>
      </c>
      <c r="E34" s="2678">
        <v>761</v>
      </c>
      <c r="F34" s="2678">
        <v>684</v>
      </c>
      <c r="G34" s="2679">
        <v>836</v>
      </c>
      <c r="H34" s="2680">
        <v>729</v>
      </c>
      <c r="I34" s="2681">
        <v>579</v>
      </c>
      <c r="J34" s="2681">
        <v>685</v>
      </c>
      <c r="K34" s="2718">
        <v>1550</v>
      </c>
      <c r="L34" s="2726">
        <v>1520</v>
      </c>
      <c r="M34" s="2681">
        <v>2949</v>
      </c>
      <c r="N34" s="2681">
        <v>2772</v>
      </c>
    </row>
    <row r="35" spans="1:14" ht="15" customHeight="1" x14ac:dyDescent="0.35">
      <c r="A35" s="2686" t="s">
        <v>895</v>
      </c>
      <c r="B35" s="2675">
        <v>10</v>
      </c>
      <c r="C35" s="2676">
        <v>11</v>
      </c>
      <c r="D35" s="2677">
        <v>3</v>
      </c>
      <c r="E35" s="2678">
        <v>13</v>
      </c>
      <c r="F35" s="2678">
        <v>7</v>
      </c>
      <c r="G35" s="2679">
        <v>16</v>
      </c>
      <c r="H35" s="2680">
        <v>13</v>
      </c>
      <c r="I35" s="2681">
        <v>9</v>
      </c>
      <c r="J35" s="2681">
        <v>12</v>
      </c>
      <c r="K35" s="2718">
        <v>21</v>
      </c>
      <c r="L35" s="2726">
        <v>23</v>
      </c>
      <c r="M35" s="2681">
        <v>39</v>
      </c>
      <c r="N35" s="2681">
        <v>52</v>
      </c>
    </row>
    <row r="36" spans="1:14" ht="15" customHeight="1" x14ac:dyDescent="0.35">
      <c r="A36" s="2684" t="s">
        <v>896</v>
      </c>
      <c r="B36" s="2675">
        <v>718</v>
      </c>
      <c r="C36" s="2676">
        <v>811</v>
      </c>
      <c r="D36" s="2677">
        <v>665</v>
      </c>
      <c r="E36" s="2678">
        <v>748</v>
      </c>
      <c r="F36" s="2678">
        <v>677</v>
      </c>
      <c r="G36" s="2679">
        <v>820</v>
      </c>
      <c r="H36" s="2680">
        <v>716</v>
      </c>
      <c r="I36" s="2681">
        <v>570</v>
      </c>
      <c r="J36" s="2681">
        <v>673</v>
      </c>
      <c r="K36" s="2718">
        <v>1529</v>
      </c>
      <c r="L36" s="2726">
        <v>1497</v>
      </c>
      <c r="M36" s="2681">
        <v>2910</v>
      </c>
      <c r="N36" s="2681">
        <v>2720</v>
      </c>
    </row>
    <row r="37" spans="1:14" ht="15" customHeight="1" x14ac:dyDescent="0.35">
      <c r="A37" s="2658" t="s">
        <v>897</v>
      </c>
      <c r="B37" s="2687"/>
      <c r="C37" s="2688"/>
      <c r="D37" s="2661"/>
      <c r="E37" s="2659"/>
      <c r="F37" s="2659"/>
      <c r="G37" s="2662"/>
      <c r="H37" s="2663"/>
      <c r="I37" s="2664"/>
      <c r="J37" s="2664"/>
      <c r="K37" s="2727"/>
      <c r="L37" s="2728"/>
      <c r="M37" s="2664"/>
      <c r="N37" s="2664"/>
    </row>
    <row r="38" spans="1:14" ht="15" customHeight="1" x14ac:dyDescent="0.35">
      <c r="A38" s="2686" t="s">
        <v>898</v>
      </c>
      <c r="B38" s="2689">
        <v>564.4</v>
      </c>
      <c r="C38" s="2690">
        <v>577.4</v>
      </c>
      <c r="D38" s="2691">
        <v>576.9</v>
      </c>
      <c r="E38" s="2692">
        <v>571.1</v>
      </c>
      <c r="F38" s="2692">
        <v>563.1</v>
      </c>
      <c r="G38" s="2693">
        <v>549.1</v>
      </c>
      <c r="H38" s="2694">
        <v>525.70000000000005</v>
      </c>
      <c r="I38" s="2695">
        <v>505.6</v>
      </c>
      <c r="J38" s="2695">
        <v>489.1</v>
      </c>
      <c r="K38" s="2729">
        <v>570.9</v>
      </c>
      <c r="L38" s="2730">
        <v>556</v>
      </c>
      <c r="M38" s="2719">
        <v>565</v>
      </c>
      <c r="N38" s="2719">
        <v>505.1</v>
      </c>
    </row>
    <row r="39" spans="1:14" ht="15" customHeight="1" x14ac:dyDescent="0.35">
      <c r="A39" s="2731" t="s">
        <v>899</v>
      </c>
      <c r="B39" s="2732">
        <v>528.79999999999995</v>
      </c>
      <c r="C39" s="2733">
        <v>532.69999999999993</v>
      </c>
      <c r="D39" s="2734">
        <v>531.70000000000005</v>
      </c>
      <c r="E39" s="2735">
        <v>509</v>
      </c>
      <c r="F39" s="2735">
        <v>503.1</v>
      </c>
      <c r="G39" s="2736">
        <v>508.2</v>
      </c>
      <c r="H39" s="2737">
        <v>479.6</v>
      </c>
      <c r="I39" s="2738">
        <v>465.1</v>
      </c>
      <c r="J39" s="2738">
        <v>444.5</v>
      </c>
      <c r="K39" s="2739">
        <v>530.69999999999993</v>
      </c>
      <c r="L39" s="2740">
        <v>505.7</v>
      </c>
      <c r="M39" s="2738">
        <v>513.1</v>
      </c>
      <c r="N39" s="2738">
        <v>459.4</v>
      </c>
    </row>
    <row r="40" spans="1:14" ht="15" customHeight="1" x14ac:dyDescent="0.25">
      <c r="A40" s="2741"/>
      <c r="B40" s="2742"/>
      <c r="C40" s="2742"/>
      <c r="D40" s="74"/>
      <c r="E40" s="2742"/>
      <c r="F40" s="2742"/>
      <c r="G40" s="2742"/>
      <c r="H40" s="2743"/>
      <c r="I40" s="2743"/>
      <c r="J40" s="2743"/>
      <c r="K40" s="2743"/>
      <c r="L40" s="2743"/>
      <c r="M40" s="2744"/>
      <c r="N40" s="2744"/>
    </row>
    <row r="41" spans="1:14" ht="12" customHeight="1" x14ac:dyDescent="0.25">
      <c r="A41" s="3222" t="s">
        <v>906</v>
      </c>
      <c r="B41" s="3385" t="s">
        <v>15</v>
      </c>
      <c r="C41" s="3385" t="s">
        <v>15</v>
      </c>
      <c r="D41" s="3385" t="s">
        <v>15</v>
      </c>
      <c r="E41" s="3385" t="s">
        <v>15</v>
      </c>
      <c r="F41" s="3385" t="s">
        <v>15</v>
      </c>
      <c r="G41" s="3385" t="s">
        <v>15</v>
      </c>
      <c r="H41" s="3385" t="s">
        <v>15</v>
      </c>
      <c r="I41" s="3385" t="s">
        <v>15</v>
      </c>
      <c r="J41" s="3385" t="s">
        <v>15</v>
      </c>
      <c r="K41" s="3385" t="s">
        <v>15</v>
      </c>
      <c r="L41" s="3385" t="s">
        <v>15</v>
      </c>
      <c r="M41" s="3385" t="s">
        <v>15</v>
      </c>
      <c r="N41" s="3385" t="s">
        <v>15</v>
      </c>
    </row>
    <row r="42" spans="1:14" ht="10.4" customHeight="1" x14ac:dyDescent="0.25">
      <c r="A42" s="3156"/>
      <c r="B42" s="3156" t="s">
        <v>15</v>
      </c>
      <c r="C42" s="3156" t="s">
        <v>15</v>
      </c>
      <c r="D42" s="3156" t="s">
        <v>15</v>
      </c>
      <c r="E42" s="3156" t="s">
        <v>15</v>
      </c>
      <c r="F42" s="3156" t="s">
        <v>15</v>
      </c>
      <c r="G42" s="3156" t="s">
        <v>15</v>
      </c>
      <c r="H42" s="3156" t="s">
        <v>15</v>
      </c>
      <c r="I42" s="3156" t="s">
        <v>15</v>
      </c>
      <c r="J42" s="3156" t="s">
        <v>15</v>
      </c>
      <c r="K42" s="3156" t="s">
        <v>15</v>
      </c>
      <c r="L42" s="3156" t="s">
        <v>15</v>
      </c>
      <c r="M42" s="3156" t="s">
        <v>15</v>
      </c>
      <c r="N42" s="3156" t="s">
        <v>15</v>
      </c>
    </row>
    <row r="43" spans="1:14" ht="10.4" customHeight="1" x14ac:dyDescent="0.25">
      <c r="A43" s="3181"/>
      <c r="B43" s="3181" t="s">
        <v>15</v>
      </c>
      <c r="C43" s="3181" t="s">
        <v>15</v>
      </c>
      <c r="D43" s="3181" t="s">
        <v>15</v>
      </c>
      <c r="E43" s="3181" t="s">
        <v>15</v>
      </c>
      <c r="F43" s="3181" t="s">
        <v>15</v>
      </c>
      <c r="G43" s="3181" t="s">
        <v>15</v>
      </c>
      <c r="H43" s="3181" t="s">
        <v>15</v>
      </c>
      <c r="I43" s="3181" t="s">
        <v>15</v>
      </c>
      <c r="J43" s="3181" t="s">
        <v>15</v>
      </c>
      <c r="K43" s="3181" t="s">
        <v>15</v>
      </c>
      <c r="L43" s="3181" t="s">
        <v>15</v>
      </c>
      <c r="M43" s="3181" t="s">
        <v>15</v>
      </c>
      <c r="N43" s="3181" t="s">
        <v>15</v>
      </c>
    </row>
    <row r="44" spans="1:14" ht="10.4" customHeight="1" x14ac:dyDescent="0.25">
      <c r="A44" s="3386"/>
      <c r="B44" s="3386" t="s">
        <v>15</v>
      </c>
      <c r="C44" s="3386" t="s">
        <v>15</v>
      </c>
      <c r="D44" s="3386" t="s">
        <v>15</v>
      </c>
      <c r="E44" s="3386" t="s">
        <v>15</v>
      </c>
      <c r="F44" s="3386" t="s">
        <v>15</v>
      </c>
      <c r="G44" s="3386" t="s">
        <v>15</v>
      </c>
      <c r="H44" s="3386" t="s">
        <v>15</v>
      </c>
      <c r="I44" s="3386" t="s">
        <v>15</v>
      </c>
      <c r="J44" s="3386" t="s">
        <v>15</v>
      </c>
      <c r="K44" s="3386" t="s">
        <v>15</v>
      </c>
      <c r="L44" s="3386" t="s">
        <v>15</v>
      </c>
      <c r="M44" s="3386" t="s">
        <v>15</v>
      </c>
      <c r="N44" s="3386" t="s">
        <v>15</v>
      </c>
    </row>
  </sheetData>
  <mergeCells count="10">
    <mergeCell ref="A41:N41"/>
    <mergeCell ref="A42:N42"/>
    <mergeCell ref="A43:N43"/>
    <mergeCell ref="A44:N44"/>
    <mergeCell ref="A2:N2"/>
    <mergeCell ref="B3:C3"/>
    <mergeCell ref="D3:G3"/>
    <mergeCell ref="H3:J3"/>
    <mergeCell ref="K3:L3"/>
    <mergeCell ref="M3:N3"/>
  </mergeCells>
  <hyperlinks>
    <hyperlink ref="A1" location="ToC!A2" display="Back to Table of Contents" xr:uid="{877ADF77-7DB0-4B1B-AF3E-E79825CB1244}"/>
  </hyperlinks>
  <pageMargins left="0.5" right="0.5" top="0.5" bottom="0.5" header="0.25" footer="0.25"/>
  <pageSetup scale="58" orientation="landscape" r:id="rId1"/>
  <headerFooter>
    <oddFooter>&amp;L&amp;G&amp;C&amp;"Scotia,Regular"&amp;9Supplementary Financial Information (SFI)&amp;R27&amp;"Scotia,Regular"&amp;7</oddFooter>
  </headerFooter>
  <legacyDrawingHF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6ABBCB-8733-4E26-8A75-DA285E5DBF28}">
  <sheetPr>
    <pageSetUpPr fitToPage="1"/>
  </sheetPr>
  <dimension ref="A1:N46"/>
  <sheetViews>
    <sheetView showGridLines="0" zoomScaleNormal="100" workbookViewId="0"/>
  </sheetViews>
  <sheetFormatPr defaultRowHeight="12.5" x14ac:dyDescent="0.25"/>
  <cols>
    <col min="1" max="1" width="80.7265625" style="22" customWidth="1"/>
    <col min="2" max="14" width="12.7265625" style="22" customWidth="1"/>
    <col min="15" max="16384" width="8.7265625" style="22"/>
  </cols>
  <sheetData>
    <row r="1" spans="1:14" ht="20" customHeight="1" x14ac:dyDescent="0.25">
      <c r="A1" s="21" t="s">
        <v>13</v>
      </c>
    </row>
    <row r="2" spans="1:14" ht="25.4" customHeight="1" x14ac:dyDescent="0.25">
      <c r="A2" s="3393" t="s">
        <v>907</v>
      </c>
      <c r="B2" s="3393" t="s">
        <v>15</v>
      </c>
      <c r="C2" s="3393" t="s">
        <v>15</v>
      </c>
      <c r="D2" s="3393" t="s">
        <v>15</v>
      </c>
      <c r="E2" s="3393" t="s">
        <v>15</v>
      </c>
      <c r="F2" s="3393" t="s">
        <v>15</v>
      </c>
      <c r="G2" s="3393" t="s">
        <v>15</v>
      </c>
      <c r="H2" s="3393" t="s">
        <v>15</v>
      </c>
      <c r="I2" s="3393" t="s">
        <v>15</v>
      </c>
      <c r="J2" s="3393" t="s">
        <v>15</v>
      </c>
      <c r="K2" s="3393" t="s">
        <v>15</v>
      </c>
      <c r="L2" s="3393" t="s">
        <v>15</v>
      </c>
      <c r="M2" s="3393" t="s">
        <v>15</v>
      </c>
      <c r="N2" s="3393" t="s">
        <v>15</v>
      </c>
    </row>
    <row r="3" spans="1:14" ht="18" customHeight="1" x14ac:dyDescent="0.25">
      <c r="A3" s="2745"/>
      <c r="B3" s="3394" t="s">
        <v>174</v>
      </c>
      <c r="C3" s="3395" t="s">
        <v>15</v>
      </c>
      <c r="D3" s="3396" t="s">
        <v>345</v>
      </c>
      <c r="E3" s="3397" t="s">
        <v>15</v>
      </c>
      <c r="F3" s="3397" t="s">
        <v>15</v>
      </c>
      <c r="G3" s="3398" t="s">
        <v>15</v>
      </c>
      <c r="H3" s="3396" t="s">
        <v>346</v>
      </c>
      <c r="I3" s="3397" t="s">
        <v>15</v>
      </c>
      <c r="J3" s="3397" t="s">
        <v>15</v>
      </c>
      <c r="K3" s="3396" t="s">
        <v>175</v>
      </c>
      <c r="L3" s="3399" t="s">
        <v>15</v>
      </c>
      <c r="M3" s="3397" t="s">
        <v>176</v>
      </c>
      <c r="N3" s="3397" t="s">
        <v>15</v>
      </c>
    </row>
    <row r="4" spans="1:14" ht="18" customHeight="1" x14ac:dyDescent="0.25">
      <c r="A4" s="2746"/>
      <c r="B4" s="2747" t="s">
        <v>178</v>
      </c>
      <c r="C4" s="2748" t="s">
        <v>179</v>
      </c>
      <c r="D4" s="2749" t="s">
        <v>180</v>
      </c>
      <c r="E4" s="2750" t="s">
        <v>181</v>
      </c>
      <c r="F4" s="2750" t="s">
        <v>182</v>
      </c>
      <c r="G4" s="2751" t="s">
        <v>179</v>
      </c>
      <c r="H4" s="2752" t="s">
        <v>180</v>
      </c>
      <c r="I4" s="2750" t="s">
        <v>181</v>
      </c>
      <c r="J4" s="2750" t="s">
        <v>182</v>
      </c>
      <c r="K4" s="2753">
        <v>2024</v>
      </c>
      <c r="L4" s="2754">
        <v>2023</v>
      </c>
      <c r="M4" s="2755">
        <v>2023</v>
      </c>
      <c r="N4" s="2756">
        <v>2022</v>
      </c>
    </row>
    <row r="5" spans="1:14" ht="18" customHeight="1" x14ac:dyDescent="0.25">
      <c r="A5" s="810" t="s">
        <v>908</v>
      </c>
      <c r="B5" s="811"/>
      <c r="C5" s="812"/>
      <c r="D5" s="2757"/>
      <c r="E5" s="2758"/>
      <c r="F5" s="2758"/>
      <c r="G5" s="2759"/>
      <c r="H5" s="2757"/>
      <c r="I5" s="2758"/>
      <c r="J5" s="2758"/>
      <c r="K5" s="2760"/>
      <c r="L5" s="2761"/>
      <c r="M5" s="2762"/>
      <c r="N5" s="2762"/>
    </row>
    <row r="6" spans="1:14" ht="18" customHeight="1" x14ac:dyDescent="0.25">
      <c r="A6" s="2763" t="s">
        <v>909</v>
      </c>
      <c r="B6" s="213">
        <v>2350</v>
      </c>
      <c r="C6" s="345">
        <v>2429</v>
      </c>
      <c r="D6" s="2764">
        <v>2136</v>
      </c>
      <c r="E6" s="2765">
        <v>2197</v>
      </c>
      <c r="F6" s="2765">
        <v>2179</v>
      </c>
      <c r="G6" s="2766">
        <v>2220</v>
      </c>
      <c r="H6" s="2764">
        <v>2138</v>
      </c>
      <c r="I6" s="2765">
        <v>2037</v>
      </c>
      <c r="J6" s="2765">
        <v>2028</v>
      </c>
      <c r="K6" s="2764">
        <v>4807</v>
      </c>
      <c r="L6" s="2767">
        <v>4416</v>
      </c>
      <c r="M6" s="2765">
        <v>8771</v>
      </c>
      <c r="N6" s="2765">
        <v>8313</v>
      </c>
    </row>
    <row r="7" spans="1:14" ht="18" customHeight="1" x14ac:dyDescent="0.25">
      <c r="A7" s="2763" t="s">
        <v>277</v>
      </c>
      <c r="B7" s="2768">
        <v>532</v>
      </c>
      <c r="C7" s="2769">
        <v>531</v>
      </c>
      <c r="D7" s="2770">
        <v>474</v>
      </c>
      <c r="E7" s="2771">
        <v>478</v>
      </c>
      <c r="F7" s="2771">
        <v>414</v>
      </c>
      <c r="G7" s="2772">
        <v>387</v>
      </c>
      <c r="H7" s="2770">
        <v>339</v>
      </c>
      <c r="I7" s="2771">
        <v>303</v>
      </c>
      <c r="J7" s="2771">
        <v>258</v>
      </c>
      <c r="K7" s="2770">
        <v>1069</v>
      </c>
      <c r="L7" s="2773">
        <v>805</v>
      </c>
      <c r="M7" s="2771">
        <v>1762</v>
      </c>
      <c r="N7" s="2771">
        <v>1166</v>
      </c>
    </row>
    <row r="8" spans="1:14" ht="18" customHeight="1" x14ac:dyDescent="0.25">
      <c r="A8" s="2763" t="s">
        <v>304</v>
      </c>
      <c r="B8" s="2768">
        <v>1205</v>
      </c>
      <c r="C8" s="2769">
        <v>1212</v>
      </c>
      <c r="D8" s="2770">
        <v>1178</v>
      </c>
      <c r="E8" s="2771">
        <v>1145</v>
      </c>
      <c r="F8" s="2771">
        <v>1160</v>
      </c>
      <c r="G8" s="2772">
        <v>1163</v>
      </c>
      <c r="H8" s="2770">
        <v>1131</v>
      </c>
      <c r="I8" s="2771">
        <v>1078</v>
      </c>
      <c r="J8" s="2771">
        <v>1048</v>
      </c>
      <c r="K8" s="2770">
        <v>2420</v>
      </c>
      <c r="L8" s="2773">
        <v>2323</v>
      </c>
      <c r="M8" s="2771">
        <v>4648</v>
      </c>
      <c r="N8" s="2771">
        <v>4337</v>
      </c>
    </row>
    <row r="9" spans="1:14" ht="18" customHeight="1" x14ac:dyDescent="0.25">
      <c r="A9" s="2763" t="s">
        <v>910</v>
      </c>
      <c r="B9" s="2768">
        <v>613</v>
      </c>
      <c r="C9" s="2769">
        <v>686</v>
      </c>
      <c r="D9" s="2770">
        <v>484</v>
      </c>
      <c r="E9" s="2771">
        <v>574</v>
      </c>
      <c r="F9" s="2771">
        <v>605</v>
      </c>
      <c r="G9" s="2772">
        <v>670</v>
      </c>
      <c r="H9" s="2770">
        <v>668</v>
      </c>
      <c r="I9" s="2771">
        <v>656</v>
      </c>
      <c r="J9" s="2771">
        <v>722</v>
      </c>
      <c r="K9" s="2770">
        <v>1318</v>
      </c>
      <c r="L9" s="2773">
        <v>1288</v>
      </c>
      <c r="M9" s="2771">
        <v>2361</v>
      </c>
      <c r="N9" s="2771">
        <v>2810</v>
      </c>
    </row>
    <row r="10" spans="1:14" ht="18" customHeight="1" x14ac:dyDescent="0.25">
      <c r="A10" s="2763" t="s">
        <v>305</v>
      </c>
      <c r="B10" s="2768">
        <v>135</v>
      </c>
      <c r="C10" s="2769">
        <v>134</v>
      </c>
      <c r="D10" s="2770">
        <v>116</v>
      </c>
      <c r="E10" s="2771">
        <v>138</v>
      </c>
      <c r="F10" s="2771">
        <v>117</v>
      </c>
      <c r="G10" s="2772">
        <v>117</v>
      </c>
      <c r="H10" s="2770">
        <v>75</v>
      </c>
      <c r="I10" s="2771">
        <v>90</v>
      </c>
      <c r="J10" s="2771">
        <v>136</v>
      </c>
      <c r="K10" s="2770">
        <v>274</v>
      </c>
      <c r="L10" s="2773">
        <v>237</v>
      </c>
      <c r="M10" s="2771">
        <v>495</v>
      </c>
      <c r="N10" s="2771">
        <v>484</v>
      </c>
    </row>
    <row r="11" spans="1:14" ht="18" customHeight="1" x14ac:dyDescent="0.25">
      <c r="A11" s="2774" t="s">
        <v>306</v>
      </c>
      <c r="B11" s="2768">
        <v>478</v>
      </c>
      <c r="C11" s="2769">
        <v>552</v>
      </c>
      <c r="D11" s="2770">
        <v>368</v>
      </c>
      <c r="E11" s="2771">
        <v>436</v>
      </c>
      <c r="F11" s="2771">
        <v>488</v>
      </c>
      <c r="G11" s="2772">
        <v>553</v>
      </c>
      <c r="H11" s="2770">
        <v>593</v>
      </c>
      <c r="I11" s="2771">
        <v>566</v>
      </c>
      <c r="J11" s="2771">
        <v>586</v>
      </c>
      <c r="K11" s="2770">
        <v>1044</v>
      </c>
      <c r="L11" s="2773">
        <v>1051</v>
      </c>
      <c r="M11" s="2771">
        <v>1866</v>
      </c>
      <c r="N11" s="2771">
        <v>2326</v>
      </c>
    </row>
    <row r="12" spans="1:14" ht="18" customHeight="1" x14ac:dyDescent="0.25">
      <c r="A12" s="2763" t="s">
        <v>911</v>
      </c>
      <c r="B12" s="2768">
        <v>5</v>
      </c>
      <c r="C12" s="2769">
        <v>4</v>
      </c>
      <c r="D12" s="2770">
        <v>5</v>
      </c>
      <c r="E12" s="2771">
        <v>6</v>
      </c>
      <c r="F12" s="2771">
        <v>6</v>
      </c>
      <c r="G12" s="2772">
        <v>6</v>
      </c>
      <c r="H12" s="2770">
        <v>6</v>
      </c>
      <c r="I12" s="2771">
        <v>6</v>
      </c>
      <c r="J12" s="2771">
        <v>6</v>
      </c>
      <c r="K12" s="2770">
        <v>10</v>
      </c>
      <c r="L12" s="2773">
        <v>12</v>
      </c>
      <c r="M12" s="2771">
        <v>25</v>
      </c>
      <c r="N12" s="2771">
        <v>26</v>
      </c>
    </row>
    <row r="13" spans="1:14" ht="18" customHeight="1" x14ac:dyDescent="0.25">
      <c r="A13" s="2774" t="s">
        <v>912</v>
      </c>
      <c r="B13" s="2768">
        <v>483</v>
      </c>
      <c r="C13" s="2769">
        <v>556</v>
      </c>
      <c r="D13" s="2775">
        <v>373</v>
      </c>
      <c r="E13" s="2771">
        <v>442</v>
      </c>
      <c r="F13" s="2771">
        <v>494</v>
      </c>
      <c r="G13" s="2772">
        <v>559</v>
      </c>
      <c r="H13" s="2770">
        <v>599</v>
      </c>
      <c r="I13" s="2771">
        <v>572</v>
      </c>
      <c r="J13" s="2771">
        <v>592</v>
      </c>
      <c r="K13" s="2775">
        <v>1054</v>
      </c>
      <c r="L13" s="2773">
        <v>1063</v>
      </c>
      <c r="M13" s="2776">
        <v>1891</v>
      </c>
      <c r="N13" s="2776">
        <v>2352</v>
      </c>
    </row>
    <row r="14" spans="1:14" ht="18" customHeight="1" x14ac:dyDescent="0.25">
      <c r="A14" s="2774" t="s">
        <v>313</v>
      </c>
      <c r="B14" s="2768"/>
      <c r="C14" s="2769"/>
      <c r="D14" s="2770"/>
      <c r="E14" s="2771"/>
      <c r="F14" s="2771"/>
      <c r="G14" s="2772"/>
      <c r="H14" s="2770"/>
      <c r="I14" s="2771"/>
      <c r="J14" s="2771"/>
      <c r="K14" s="2770"/>
      <c r="L14" s="2777"/>
      <c r="M14" s="2771"/>
      <c r="N14" s="2771"/>
    </row>
    <row r="15" spans="1:14" ht="18" customHeight="1" x14ac:dyDescent="0.25">
      <c r="A15" s="2763" t="s">
        <v>913</v>
      </c>
      <c r="B15" s="2768">
        <v>-3</v>
      </c>
      <c r="C15" s="2769">
        <v>-2</v>
      </c>
      <c r="D15" s="2770">
        <v>1</v>
      </c>
      <c r="E15" s="2771">
        <v>-10</v>
      </c>
      <c r="F15" s="2771">
        <v>-6</v>
      </c>
      <c r="G15" s="2772">
        <v>10</v>
      </c>
      <c r="H15" s="2770">
        <v>14</v>
      </c>
      <c r="I15" s="2771">
        <v>29</v>
      </c>
      <c r="J15" s="2771">
        <v>52</v>
      </c>
      <c r="K15" s="2770">
        <v>-4</v>
      </c>
      <c r="L15" s="2773">
        <v>5</v>
      </c>
      <c r="M15" s="2771">
        <v>-4</v>
      </c>
      <c r="N15" s="2771">
        <v>162</v>
      </c>
    </row>
    <row r="16" spans="1:14" ht="18" customHeight="1" x14ac:dyDescent="0.25">
      <c r="A16" s="2774" t="s">
        <v>914</v>
      </c>
      <c r="B16" s="2768">
        <v>481</v>
      </c>
      <c r="C16" s="2769">
        <v>554</v>
      </c>
      <c r="D16" s="2770">
        <v>367</v>
      </c>
      <c r="E16" s="2771">
        <v>446</v>
      </c>
      <c r="F16" s="2771">
        <v>494</v>
      </c>
      <c r="G16" s="2772">
        <v>543</v>
      </c>
      <c r="H16" s="2770">
        <v>579</v>
      </c>
      <c r="I16" s="2771">
        <v>537</v>
      </c>
      <c r="J16" s="2771">
        <v>534</v>
      </c>
      <c r="K16" s="2770">
        <v>1048</v>
      </c>
      <c r="L16" s="2773">
        <v>1046</v>
      </c>
      <c r="M16" s="2771">
        <v>1870</v>
      </c>
      <c r="N16" s="2771">
        <v>2164</v>
      </c>
    </row>
    <row r="17" spans="1:14" ht="18" customHeight="1" x14ac:dyDescent="0.25">
      <c r="A17" s="2763" t="s">
        <v>915</v>
      </c>
      <c r="B17" s="2768">
        <v>0</v>
      </c>
      <c r="C17" s="2769">
        <v>14</v>
      </c>
      <c r="D17" s="2770">
        <v>10</v>
      </c>
      <c r="E17" s="2771">
        <v>-1</v>
      </c>
      <c r="F17" s="2771">
        <v>-45</v>
      </c>
      <c r="G17" s="2772">
        <v>-52</v>
      </c>
      <c r="H17" s="2770">
        <v>-62</v>
      </c>
      <c r="I17" s="2771">
        <v>-39</v>
      </c>
      <c r="J17" s="2771">
        <v>-44</v>
      </c>
      <c r="K17" s="2770">
        <v>0</v>
      </c>
      <c r="L17" s="2773">
        <v>-106</v>
      </c>
      <c r="M17" s="2771">
        <v>-108</v>
      </c>
      <c r="N17" s="2771">
        <v>-219</v>
      </c>
    </row>
    <row r="18" spans="1:14" ht="18" customHeight="1" x14ac:dyDescent="0.25">
      <c r="A18" s="2774" t="s">
        <v>916</v>
      </c>
      <c r="B18" s="2768">
        <v>481</v>
      </c>
      <c r="C18" s="2769">
        <v>568</v>
      </c>
      <c r="D18" s="2770">
        <v>377</v>
      </c>
      <c r="E18" s="2771">
        <v>445</v>
      </c>
      <c r="F18" s="2771">
        <v>449</v>
      </c>
      <c r="G18" s="2772">
        <v>491</v>
      </c>
      <c r="H18" s="2770">
        <v>517</v>
      </c>
      <c r="I18" s="2771">
        <v>498</v>
      </c>
      <c r="J18" s="2771">
        <v>490</v>
      </c>
      <c r="K18" s="2770">
        <v>1048</v>
      </c>
      <c r="L18" s="2777">
        <v>940</v>
      </c>
      <c r="M18" s="2771">
        <v>1762</v>
      </c>
      <c r="N18" s="2771">
        <v>1945</v>
      </c>
    </row>
    <row r="19" spans="1:14" ht="18" customHeight="1" x14ac:dyDescent="0.25">
      <c r="A19" s="2774" t="s">
        <v>386</v>
      </c>
      <c r="B19" s="2768"/>
      <c r="C19" s="2769"/>
      <c r="D19" s="2770"/>
      <c r="E19" s="2771"/>
      <c r="F19" s="2771"/>
      <c r="G19" s="2772"/>
      <c r="H19" s="2770"/>
      <c r="I19" s="2771"/>
      <c r="J19" s="2771"/>
      <c r="K19" s="2770"/>
      <c r="L19" s="2777"/>
      <c r="M19" s="2771"/>
      <c r="N19" s="2771"/>
    </row>
    <row r="20" spans="1:14" ht="18" customHeight="1" x14ac:dyDescent="0.25">
      <c r="A20" s="2763" t="s">
        <v>913</v>
      </c>
      <c r="B20" s="2768">
        <v>-3</v>
      </c>
      <c r="C20" s="2769">
        <v>-2</v>
      </c>
      <c r="D20" s="2770">
        <v>1</v>
      </c>
      <c r="E20" s="2771">
        <v>-10</v>
      </c>
      <c r="F20" s="2771">
        <v>-6</v>
      </c>
      <c r="G20" s="2772">
        <v>10</v>
      </c>
      <c r="H20" s="2770">
        <v>14</v>
      </c>
      <c r="I20" s="2771">
        <v>29</v>
      </c>
      <c r="J20" s="2771">
        <v>52</v>
      </c>
      <c r="K20" s="2770">
        <v>-4</v>
      </c>
      <c r="L20" s="2773">
        <v>5</v>
      </c>
      <c r="M20" s="2771">
        <v>-4</v>
      </c>
      <c r="N20" s="2771">
        <v>162</v>
      </c>
    </row>
    <row r="21" spans="1:14" ht="18" customHeight="1" x14ac:dyDescent="0.25">
      <c r="A21" s="2774" t="s">
        <v>917</v>
      </c>
      <c r="B21" s="2768">
        <v>486</v>
      </c>
      <c r="C21" s="2769">
        <v>558</v>
      </c>
      <c r="D21" s="2770">
        <v>372</v>
      </c>
      <c r="E21" s="2771">
        <v>452</v>
      </c>
      <c r="F21" s="2771">
        <v>500</v>
      </c>
      <c r="G21" s="2772">
        <v>549</v>
      </c>
      <c r="H21" s="2770">
        <v>585</v>
      </c>
      <c r="I21" s="2771">
        <v>543</v>
      </c>
      <c r="J21" s="2771">
        <v>540</v>
      </c>
      <c r="K21" s="2770">
        <v>1058</v>
      </c>
      <c r="L21" s="2773">
        <v>1058</v>
      </c>
      <c r="M21" s="2771">
        <v>1895</v>
      </c>
      <c r="N21" s="2771">
        <v>2190</v>
      </c>
    </row>
    <row r="22" spans="1:14" ht="18" customHeight="1" x14ac:dyDescent="0.25">
      <c r="A22" s="2763" t="s">
        <v>918</v>
      </c>
      <c r="B22" s="2768">
        <v>0</v>
      </c>
      <c r="C22" s="2769">
        <v>15</v>
      </c>
      <c r="D22" s="2775">
        <v>11</v>
      </c>
      <c r="E22" s="2776">
        <v>0</v>
      </c>
      <c r="F22" s="2776">
        <v>-44</v>
      </c>
      <c r="G22" s="2778">
        <v>-51</v>
      </c>
      <c r="H22" s="2775">
        <v>-62</v>
      </c>
      <c r="I22" s="2776">
        <v>-39</v>
      </c>
      <c r="J22" s="2776">
        <v>-43</v>
      </c>
      <c r="K22" s="2770">
        <v>0</v>
      </c>
      <c r="L22" s="2773">
        <v>-105</v>
      </c>
      <c r="M22" s="2771">
        <v>-106</v>
      </c>
      <c r="N22" s="2771">
        <v>-219</v>
      </c>
    </row>
    <row r="23" spans="1:14" ht="18" customHeight="1" x14ac:dyDescent="0.25">
      <c r="A23" s="2779" t="s">
        <v>919</v>
      </c>
      <c r="B23" s="2768">
        <v>486</v>
      </c>
      <c r="C23" s="2769">
        <v>573</v>
      </c>
      <c r="D23" s="2775">
        <v>383</v>
      </c>
      <c r="E23" s="2771">
        <v>452</v>
      </c>
      <c r="F23" s="2771">
        <v>456</v>
      </c>
      <c r="G23" s="2772">
        <v>498</v>
      </c>
      <c r="H23" s="2770">
        <v>523</v>
      </c>
      <c r="I23" s="2771">
        <v>504</v>
      </c>
      <c r="J23" s="2771">
        <v>497</v>
      </c>
      <c r="K23" s="2775">
        <v>1058</v>
      </c>
      <c r="L23" s="2780">
        <v>953</v>
      </c>
      <c r="M23" s="2776">
        <v>1789</v>
      </c>
      <c r="N23" s="2776">
        <v>1971</v>
      </c>
    </row>
    <row r="24" spans="1:14" ht="18" customHeight="1" x14ac:dyDescent="0.25">
      <c r="A24" s="2781" t="s">
        <v>379</v>
      </c>
      <c r="B24" s="2782"/>
      <c r="C24" s="2783"/>
      <c r="D24" s="2784"/>
      <c r="E24" s="2785"/>
      <c r="F24" s="2785"/>
      <c r="G24" s="2786"/>
      <c r="H24" s="2784"/>
      <c r="I24" s="2785"/>
      <c r="J24" s="2785"/>
      <c r="K24" s="2787"/>
      <c r="L24" s="2788"/>
      <c r="M24" s="2789"/>
      <c r="N24" s="2789"/>
    </row>
    <row r="25" spans="1:14" ht="18" customHeight="1" x14ac:dyDescent="0.25">
      <c r="A25" s="836" t="s">
        <v>920</v>
      </c>
      <c r="B25" s="2790">
        <v>4.22</v>
      </c>
      <c r="C25" s="2791">
        <v>4.13</v>
      </c>
      <c r="D25" s="2792">
        <v>3.91</v>
      </c>
      <c r="E25" s="2793">
        <v>3.82</v>
      </c>
      <c r="F25" s="2793">
        <v>3.8</v>
      </c>
      <c r="G25" s="2794">
        <v>3.71</v>
      </c>
      <c r="H25" s="2792">
        <v>3.79</v>
      </c>
      <c r="I25" s="2793">
        <v>3.71</v>
      </c>
      <c r="J25" s="2793">
        <v>3.77</v>
      </c>
      <c r="K25" s="2795">
        <v>4.17</v>
      </c>
      <c r="L25" s="2796">
        <v>3.76</v>
      </c>
      <c r="M25" s="2793">
        <v>3.81</v>
      </c>
      <c r="N25" s="2793">
        <v>3.74</v>
      </c>
    </row>
    <row r="26" spans="1:14" ht="18" customHeight="1" x14ac:dyDescent="0.25">
      <c r="A26" s="847" t="s">
        <v>921</v>
      </c>
      <c r="B26" s="2797"/>
      <c r="C26" s="2798"/>
      <c r="D26" s="2799"/>
      <c r="E26" s="2800"/>
      <c r="F26" s="2800"/>
      <c r="G26" s="2801"/>
      <c r="H26" s="2799"/>
      <c r="I26" s="2800"/>
      <c r="J26" s="2800"/>
      <c r="K26" s="2802"/>
      <c r="L26" s="2803"/>
      <c r="M26" s="2800"/>
      <c r="N26" s="2800"/>
    </row>
    <row r="27" spans="1:14" ht="18" customHeight="1" x14ac:dyDescent="0.25">
      <c r="A27" s="2804" t="s">
        <v>922</v>
      </c>
      <c r="B27" s="2805">
        <v>1.5</v>
      </c>
      <c r="C27" s="2791">
        <v>1.45</v>
      </c>
      <c r="D27" s="2792">
        <v>1.28</v>
      </c>
      <c r="E27" s="2793">
        <v>1.28</v>
      </c>
      <c r="F27" s="2793">
        <v>1.1200000000000001</v>
      </c>
      <c r="G27" s="2806">
        <v>1.01</v>
      </c>
      <c r="H27" s="2792">
        <v>0.91</v>
      </c>
      <c r="I27" s="2793">
        <v>0.83</v>
      </c>
      <c r="J27" s="2793">
        <v>0.76</v>
      </c>
      <c r="K27" s="2795">
        <v>1.48</v>
      </c>
      <c r="L27" s="2807">
        <v>1.06</v>
      </c>
      <c r="M27" s="2793">
        <v>1.17</v>
      </c>
      <c r="N27" s="2793">
        <v>0.82</v>
      </c>
    </row>
    <row r="28" spans="1:14" ht="18" customHeight="1" x14ac:dyDescent="0.25">
      <c r="A28" s="2804" t="s">
        <v>923</v>
      </c>
      <c r="B28" s="2805">
        <v>1.49</v>
      </c>
      <c r="C28" s="2791">
        <v>1.43</v>
      </c>
      <c r="D28" s="2792">
        <v>1.23</v>
      </c>
      <c r="E28" s="2793">
        <v>1.17</v>
      </c>
      <c r="F28" s="2793">
        <v>0.98</v>
      </c>
      <c r="G28" s="2806">
        <v>0.92</v>
      </c>
      <c r="H28" s="2792">
        <v>0.84</v>
      </c>
      <c r="I28" s="2793">
        <v>0.7</v>
      </c>
      <c r="J28" s="2793">
        <v>0.77</v>
      </c>
      <c r="K28" s="2795">
        <v>1.46</v>
      </c>
      <c r="L28" s="2807">
        <v>0.95</v>
      </c>
      <c r="M28" s="2793">
        <v>1.08</v>
      </c>
      <c r="N28" s="2793">
        <v>0.76</v>
      </c>
    </row>
    <row r="29" spans="1:14" ht="18" customHeight="1" x14ac:dyDescent="0.25">
      <c r="A29" s="2804" t="s">
        <v>320</v>
      </c>
      <c r="B29" s="2808">
        <v>51.3</v>
      </c>
      <c r="C29" s="2809">
        <v>49.5</v>
      </c>
      <c r="D29" s="2810">
        <v>54.7</v>
      </c>
      <c r="E29" s="2811">
        <v>52.1</v>
      </c>
      <c r="F29" s="2811">
        <v>54.1</v>
      </c>
      <c r="G29" s="2812">
        <v>52.7</v>
      </c>
      <c r="H29" s="2810">
        <v>53.3</v>
      </c>
      <c r="I29" s="2811">
        <v>52.6</v>
      </c>
      <c r="J29" s="2811">
        <v>51.6</v>
      </c>
      <c r="K29" s="2813">
        <v>50.4</v>
      </c>
      <c r="L29" s="2814">
        <v>53.4</v>
      </c>
      <c r="M29" s="2811">
        <v>53.4</v>
      </c>
      <c r="N29" s="2811">
        <v>52.3</v>
      </c>
    </row>
    <row r="30" spans="1:14" ht="18" customHeight="1" x14ac:dyDescent="0.25">
      <c r="A30" s="2781" t="s">
        <v>897</v>
      </c>
      <c r="B30" s="2782"/>
      <c r="C30" s="2783"/>
      <c r="D30" s="2784"/>
      <c r="E30" s="2785"/>
      <c r="F30" s="2785"/>
      <c r="G30" s="2786"/>
      <c r="H30" s="2784"/>
      <c r="I30" s="2785"/>
      <c r="J30" s="2785"/>
      <c r="K30" s="2787"/>
      <c r="L30" s="2788"/>
      <c r="M30" s="2789"/>
      <c r="N30" s="2789"/>
    </row>
    <row r="31" spans="1:14" ht="18" customHeight="1" x14ac:dyDescent="0.25">
      <c r="A31" s="836" t="s">
        <v>924</v>
      </c>
      <c r="B31" s="2808">
        <v>44.8</v>
      </c>
      <c r="C31" s="2809">
        <v>44.2</v>
      </c>
      <c r="D31" s="2810">
        <v>43.4</v>
      </c>
      <c r="E31" s="2811">
        <v>42.9</v>
      </c>
      <c r="F31" s="2811">
        <v>42.1</v>
      </c>
      <c r="G31" s="2815">
        <v>41.3</v>
      </c>
      <c r="H31" s="2810">
        <v>40.1</v>
      </c>
      <c r="I31" s="2811">
        <v>38.6</v>
      </c>
      <c r="J31" s="2811">
        <v>37.200000000000003</v>
      </c>
      <c r="K31" s="2810">
        <v>45</v>
      </c>
      <c r="L31" s="2816">
        <v>42.2</v>
      </c>
      <c r="M31" s="2811">
        <v>43</v>
      </c>
      <c r="N31" s="2811">
        <v>38.4</v>
      </c>
    </row>
    <row r="32" spans="1:14" ht="18" customHeight="1" x14ac:dyDescent="0.25">
      <c r="A32" s="2763" t="s">
        <v>925</v>
      </c>
      <c r="B32" s="2808">
        <v>15.5</v>
      </c>
      <c r="C32" s="2809">
        <v>15.2</v>
      </c>
      <c r="D32" s="2810">
        <v>15.1</v>
      </c>
      <c r="E32" s="2811">
        <v>15.6</v>
      </c>
      <c r="F32" s="2811">
        <v>16</v>
      </c>
      <c r="G32" s="2815">
        <v>16</v>
      </c>
      <c r="H32" s="2810">
        <v>16.100000000000001</v>
      </c>
      <c r="I32" s="2811">
        <v>15.9</v>
      </c>
      <c r="J32" s="2811">
        <v>15.3</v>
      </c>
      <c r="K32" s="2810">
        <v>15.5</v>
      </c>
      <c r="L32" s="2816">
        <v>16.100000000000001</v>
      </c>
      <c r="M32" s="2811">
        <v>15.8</v>
      </c>
      <c r="N32" s="2811">
        <v>15.8</v>
      </c>
    </row>
    <row r="33" spans="1:14" ht="18" customHeight="1" x14ac:dyDescent="0.25">
      <c r="A33" s="2763" t="s">
        <v>362</v>
      </c>
      <c r="B33" s="2808">
        <v>7.2</v>
      </c>
      <c r="C33" s="2809">
        <v>7.1</v>
      </c>
      <c r="D33" s="2810">
        <v>7</v>
      </c>
      <c r="E33" s="2811">
        <v>6.9</v>
      </c>
      <c r="F33" s="2811">
        <v>7</v>
      </c>
      <c r="G33" s="2815">
        <v>6.9</v>
      </c>
      <c r="H33" s="2810">
        <v>6.6</v>
      </c>
      <c r="I33" s="2811">
        <v>6.4</v>
      </c>
      <c r="J33" s="2811">
        <v>6</v>
      </c>
      <c r="K33" s="2810">
        <v>7.2</v>
      </c>
      <c r="L33" s="2816">
        <v>7</v>
      </c>
      <c r="M33" s="2811">
        <v>7</v>
      </c>
      <c r="N33" s="2811">
        <v>6.2</v>
      </c>
    </row>
    <row r="34" spans="1:14" ht="18" customHeight="1" x14ac:dyDescent="0.25">
      <c r="A34" s="2763" t="s">
        <v>325</v>
      </c>
      <c r="B34" s="2808">
        <v>80.099999999999994</v>
      </c>
      <c r="C34" s="2809">
        <v>82.5</v>
      </c>
      <c r="D34" s="2810">
        <v>84</v>
      </c>
      <c r="E34" s="2811">
        <v>86</v>
      </c>
      <c r="F34" s="2811">
        <v>86.5</v>
      </c>
      <c r="G34" s="2815">
        <v>87.2</v>
      </c>
      <c r="H34" s="2810">
        <v>84.3</v>
      </c>
      <c r="I34" s="2811">
        <v>83</v>
      </c>
      <c r="J34" s="2811">
        <v>79.099999999999994</v>
      </c>
      <c r="K34" s="2810">
        <v>81.099999999999994</v>
      </c>
      <c r="L34" s="2816">
        <v>86.9</v>
      </c>
      <c r="M34" s="2811">
        <v>86</v>
      </c>
      <c r="N34" s="2811">
        <v>80.8</v>
      </c>
    </row>
    <row r="35" spans="1:14" ht="18" customHeight="1" x14ac:dyDescent="0.25">
      <c r="A35" s="2774" t="s">
        <v>363</v>
      </c>
      <c r="B35" s="2808">
        <v>147.6</v>
      </c>
      <c r="C35" s="2809">
        <v>149</v>
      </c>
      <c r="D35" s="2817">
        <v>149.5</v>
      </c>
      <c r="E35" s="2811">
        <v>151.4</v>
      </c>
      <c r="F35" s="2811">
        <v>151.6</v>
      </c>
      <c r="G35" s="2815">
        <v>151.4</v>
      </c>
      <c r="H35" s="2810">
        <v>147.1</v>
      </c>
      <c r="I35" s="2811">
        <v>143.9</v>
      </c>
      <c r="J35" s="2811">
        <v>137.6</v>
      </c>
      <c r="K35" s="2817">
        <v>148.80000000000001</v>
      </c>
      <c r="L35" s="2818">
        <v>152.20000000000002</v>
      </c>
      <c r="M35" s="2819">
        <v>151.80000000000001</v>
      </c>
      <c r="N35" s="2819">
        <v>141.19999999999999</v>
      </c>
    </row>
    <row r="36" spans="1:14" ht="18" customHeight="1" x14ac:dyDescent="0.25">
      <c r="A36" s="2774"/>
      <c r="B36" s="2808"/>
      <c r="C36" s="2809"/>
      <c r="D36" s="2817"/>
      <c r="E36" s="2811"/>
      <c r="F36" s="2811"/>
      <c r="G36" s="2815"/>
      <c r="H36" s="2810"/>
      <c r="I36" s="2811"/>
      <c r="J36" s="2811"/>
      <c r="K36" s="2817"/>
      <c r="L36" s="2818"/>
      <c r="M36" s="2819"/>
      <c r="N36" s="2819"/>
    </row>
    <row r="37" spans="1:14" ht="18" customHeight="1" x14ac:dyDescent="0.25">
      <c r="A37" s="2820" t="s">
        <v>926</v>
      </c>
      <c r="B37" s="2821">
        <v>109.4</v>
      </c>
      <c r="C37" s="2822">
        <v>106</v>
      </c>
      <c r="D37" s="2823">
        <v>106.3</v>
      </c>
      <c r="E37" s="2824">
        <v>102.9</v>
      </c>
      <c r="F37" s="2824">
        <v>102</v>
      </c>
      <c r="G37" s="2825">
        <v>99.6</v>
      </c>
      <c r="H37" s="2823">
        <v>96.7</v>
      </c>
      <c r="I37" s="2824">
        <v>95</v>
      </c>
      <c r="J37" s="2824">
        <v>92</v>
      </c>
      <c r="K37" s="2823">
        <v>107.7</v>
      </c>
      <c r="L37" s="2826">
        <v>100.8</v>
      </c>
      <c r="M37" s="2824">
        <v>102.8</v>
      </c>
      <c r="N37" s="2824">
        <v>93.2</v>
      </c>
    </row>
    <row r="38" spans="1:14" ht="16.399999999999999" customHeight="1" x14ac:dyDescent="0.25">
      <c r="A38" s="928"/>
      <c r="B38" s="2827"/>
      <c r="C38" s="2827"/>
      <c r="D38" s="2828"/>
      <c r="E38" s="2828"/>
      <c r="F38" s="2828"/>
      <c r="G38" s="2828"/>
      <c r="H38" s="2828"/>
      <c r="I38" s="2828"/>
      <c r="J38" s="2828"/>
      <c r="K38" s="2828"/>
      <c r="L38" s="2828"/>
      <c r="M38" s="2828"/>
      <c r="N38" s="2828"/>
    </row>
    <row r="39" spans="1:14" ht="12" customHeight="1" x14ac:dyDescent="0.25">
      <c r="A39" s="3222" t="s">
        <v>391</v>
      </c>
      <c r="B39" s="3222" t="s">
        <v>15</v>
      </c>
      <c r="C39" s="3222" t="s">
        <v>15</v>
      </c>
      <c r="D39" s="3222" t="s">
        <v>15</v>
      </c>
      <c r="E39" s="3222" t="s">
        <v>15</v>
      </c>
      <c r="F39" s="3222" t="s">
        <v>15</v>
      </c>
      <c r="G39" s="3222" t="s">
        <v>15</v>
      </c>
      <c r="H39" s="3222" t="s">
        <v>15</v>
      </c>
      <c r="I39" s="3222" t="s">
        <v>15</v>
      </c>
      <c r="J39" s="3222" t="s">
        <v>15</v>
      </c>
      <c r="K39" s="3222" t="s">
        <v>15</v>
      </c>
      <c r="L39" s="3222" t="s">
        <v>15</v>
      </c>
      <c r="M39" s="3222" t="s">
        <v>15</v>
      </c>
      <c r="N39" s="3222" t="s">
        <v>15</v>
      </c>
    </row>
    <row r="40" spans="1:14" ht="12" customHeight="1" x14ac:dyDescent="0.25">
      <c r="A40" s="3222" t="s">
        <v>927</v>
      </c>
      <c r="B40" s="3222" t="s">
        <v>15</v>
      </c>
      <c r="C40" s="3222" t="s">
        <v>15</v>
      </c>
      <c r="D40" s="3222" t="s">
        <v>15</v>
      </c>
      <c r="E40" s="3222" t="s">
        <v>15</v>
      </c>
      <c r="F40" s="3222" t="s">
        <v>15</v>
      </c>
      <c r="G40" s="3222" t="s">
        <v>15</v>
      </c>
      <c r="H40" s="3222" t="s">
        <v>15</v>
      </c>
      <c r="I40" s="3222" t="s">
        <v>15</v>
      </c>
      <c r="J40" s="3222" t="s">
        <v>15</v>
      </c>
      <c r="K40" s="3222" t="s">
        <v>15</v>
      </c>
      <c r="L40" s="3222" t="s">
        <v>15</v>
      </c>
      <c r="M40" s="3222" t="s">
        <v>15</v>
      </c>
      <c r="N40" s="3222" t="s">
        <v>15</v>
      </c>
    </row>
    <row r="41" spans="1:14" ht="12" customHeight="1" x14ac:dyDescent="0.25">
      <c r="A41" s="3222" t="s">
        <v>928</v>
      </c>
      <c r="B41" s="3222" t="s">
        <v>15</v>
      </c>
      <c r="C41" s="3222" t="s">
        <v>15</v>
      </c>
      <c r="D41" s="3222" t="s">
        <v>15</v>
      </c>
      <c r="E41" s="3222" t="s">
        <v>15</v>
      </c>
      <c r="F41" s="3222" t="s">
        <v>15</v>
      </c>
      <c r="G41" s="3222" t="s">
        <v>15</v>
      </c>
      <c r="H41" s="3222" t="s">
        <v>15</v>
      </c>
      <c r="I41" s="3222" t="s">
        <v>15</v>
      </c>
      <c r="J41" s="3222" t="s">
        <v>15</v>
      </c>
      <c r="K41" s="3222" t="s">
        <v>15</v>
      </c>
      <c r="L41" s="3222" t="s">
        <v>15</v>
      </c>
      <c r="M41" s="3222" t="s">
        <v>15</v>
      </c>
      <c r="N41" s="3222" t="s">
        <v>15</v>
      </c>
    </row>
    <row r="42" spans="1:14" ht="12" customHeight="1" x14ac:dyDescent="0.25">
      <c r="A42" s="3222" t="s">
        <v>929</v>
      </c>
      <c r="B42" s="3222" t="s">
        <v>15</v>
      </c>
      <c r="C42" s="3222" t="s">
        <v>15</v>
      </c>
      <c r="D42" s="3222" t="s">
        <v>15</v>
      </c>
      <c r="E42" s="3222" t="s">
        <v>15</v>
      </c>
      <c r="F42" s="3222" t="s">
        <v>15</v>
      </c>
      <c r="G42" s="3222" t="s">
        <v>15</v>
      </c>
      <c r="H42" s="3222" t="s">
        <v>15</v>
      </c>
      <c r="I42" s="3222" t="s">
        <v>15</v>
      </c>
      <c r="J42" s="3222" t="s">
        <v>15</v>
      </c>
      <c r="K42" s="3222" t="s">
        <v>15</v>
      </c>
      <c r="L42" s="3222" t="s">
        <v>15</v>
      </c>
      <c r="M42" s="3222" t="s">
        <v>15</v>
      </c>
      <c r="N42" s="3222" t="s">
        <v>15</v>
      </c>
    </row>
    <row r="43" spans="1:14" ht="12" customHeight="1" x14ac:dyDescent="0.25">
      <c r="A43" s="931" t="s">
        <v>930</v>
      </c>
      <c r="B43" s="931"/>
      <c r="C43" s="931"/>
      <c r="D43" s="931"/>
      <c r="E43" s="931"/>
      <c r="F43" s="931"/>
      <c r="G43" s="931"/>
      <c r="H43" s="931"/>
      <c r="I43" s="931"/>
      <c r="J43" s="931"/>
      <c r="K43" s="931"/>
      <c r="L43" s="931"/>
      <c r="M43" s="931"/>
      <c r="N43" s="931"/>
    </row>
    <row r="44" spans="1:14" ht="12" customHeight="1" x14ac:dyDescent="0.25">
      <c r="A44" s="931" t="s">
        <v>931</v>
      </c>
      <c r="B44" s="931"/>
      <c r="C44" s="931"/>
      <c r="D44" s="931"/>
      <c r="E44" s="931"/>
      <c r="F44" s="931"/>
      <c r="G44" s="931"/>
      <c r="H44" s="931"/>
      <c r="I44" s="931"/>
      <c r="J44" s="931"/>
      <c r="K44" s="931"/>
      <c r="L44" s="931"/>
      <c r="M44" s="931"/>
      <c r="N44" s="931"/>
    </row>
    <row r="45" spans="1:14" ht="12" customHeight="1" x14ac:dyDescent="0.25">
      <c r="A45" s="931" t="s">
        <v>932</v>
      </c>
      <c r="B45" s="931"/>
      <c r="C45" s="931"/>
      <c r="D45" s="931"/>
      <c r="E45" s="931"/>
      <c r="F45" s="931"/>
      <c r="G45" s="931"/>
      <c r="H45" s="931"/>
      <c r="I45" s="931"/>
      <c r="J45" s="931"/>
      <c r="K45" s="931"/>
      <c r="L45" s="931"/>
      <c r="M45" s="931"/>
      <c r="N45" s="931"/>
    </row>
    <row r="46" spans="1:14" ht="12" customHeight="1" x14ac:dyDescent="0.25">
      <c r="A46" s="931" t="s">
        <v>933</v>
      </c>
      <c r="B46" s="931"/>
      <c r="C46" s="931"/>
      <c r="D46" s="931"/>
      <c r="E46" s="931"/>
      <c r="F46" s="931"/>
      <c r="G46" s="931"/>
      <c r="H46" s="931"/>
      <c r="I46" s="931"/>
      <c r="J46" s="931"/>
      <c r="K46" s="931"/>
      <c r="L46" s="931"/>
      <c r="M46" s="931"/>
      <c r="N46" s="931"/>
    </row>
  </sheetData>
  <mergeCells count="10">
    <mergeCell ref="A39:N39"/>
    <mergeCell ref="A40:N40"/>
    <mergeCell ref="A41:N41"/>
    <mergeCell ref="A42:N42"/>
    <mergeCell ref="A2:N2"/>
    <mergeCell ref="B3:C3"/>
    <mergeCell ref="D3:G3"/>
    <mergeCell ref="H3:J3"/>
    <mergeCell ref="K3:L3"/>
    <mergeCell ref="M3:N3"/>
  </mergeCells>
  <hyperlinks>
    <hyperlink ref="A1" location="ToC!A2" display="Back to Table of Contents" xr:uid="{62191688-FCB8-435A-A261-CB71F7855D95}"/>
  </hyperlinks>
  <pageMargins left="0.5" right="0.5" top="0.5" bottom="0.5" header="0.25" footer="0.25"/>
  <pageSetup scale="51" orientation="landscape" r:id="rId1"/>
  <headerFooter>
    <oddFooter>&amp;L&amp;G&amp;C&amp;"Scotia,Regular"&amp;9Supplementary Financial Information (SFI)&amp;R28&amp;"Scotia,Regular"&amp;7</oddFooter>
  </headerFooter>
  <legacyDrawingHF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0FAF4D-E543-46D2-842E-490AD9D5AAB7}">
  <sheetPr>
    <pageSetUpPr fitToPage="1"/>
  </sheetPr>
  <dimension ref="A1:N55"/>
  <sheetViews>
    <sheetView showGridLines="0" topLeftCell="A42" zoomScaleNormal="100" workbookViewId="0">
      <selection activeCell="A52" sqref="A52"/>
    </sheetView>
  </sheetViews>
  <sheetFormatPr defaultRowHeight="12.5" x14ac:dyDescent="0.25"/>
  <cols>
    <col min="1" max="1" width="97.54296875" style="22" customWidth="1"/>
    <col min="2" max="14" width="12.7265625" style="22" customWidth="1"/>
    <col min="15" max="16384" width="8.7265625" style="22"/>
  </cols>
  <sheetData>
    <row r="1" spans="1:14" ht="20" customHeight="1" x14ac:dyDescent="0.25">
      <c r="A1" s="21" t="s">
        <v>13</v>
      </c>
    </row>
    <row r="2" spans="1:14" ht="25.4" customHeight="1" x14ac:dyDescent="0.25">
      <c r="A2" s="3400" t="s">
        <v>934</v>
      </c>
      <c r="B2" s="3400" t="s">
        <v>15</v>
      </c>
      <c r="C2" s="3400" t="s">
        <v>15</v>
      </c>
      <c r="D2" s="3400" t="s">
        <v>15</v>
      </c>
      <c r="E2" s="3400" t="s">
        <v>15</v>
      </c>
      <c r="F2" s="3400" t="s">
        <v>15</v>
      </c>
      <c r="G2" s="3400" t="s">
        <v>15</v>
      </c>
      <c r="H2" s="3400" t="s">
        <v>15</v>
      </c>
      <c r="I2" s="3400" t="s">
        <v>15</v>
      </c>
      <c r="J2" s="3400" t="s">
        <v>15</v>
      </c>
      <c r="K2" s="3400" t="s">
        <v>15</v>
      </c>
      <c r="L2" s="3400" t="s">
        <v>15</v>
      </c>
      <c r="M2" s="3400" t="s">
        <v>15</v>
      </c>
      <c r="N2" s="3400" t="s">
        <v>15</v>
      </c>
    </row>
    <row r="3" spans="1:14" ht="15" customHeight="1" x14ac:dyDescent="0.25">
      <c r="A3" s="2745"/>
      <c r="B3" s="3394" t="s">
        <v>174</v>
      </c>
      <c r="C3" s="3395" t="s">
        <v>15</v>
      </c>
      <c r="D3" s="3396" t="s">
        <v>345</v>
      </c>
      <c r="E3" s="3397" t="s">
        <v>15</v>
      </c>
      <c r="F3" s="3397" t="s">
        <v>15</v>
      </c>
      <c r="G3" s="3398" t="s">
        <v>15</v>
      </c>
      <c r="H3" s="3396" t="s">
        <v>346</v>
      </c>
      <c r="I3" s="3397" t="s">
        <v>15</v>
      </c>
      <c r="J3" s="3397" t="s">
        <v>15</v>
      </c>
      <c r="K3" s="3396" t="s">
        <v>175</v>
      </c>
      <c r="L3" s="3398" t="s">
        <v>15</v>
      </c>
      <c r="M3" s="3397" t="s">
        <v>176</v>
      </c>
      <c r="N3" s="3397" t="s">
        <v>15</v>
      </c>
    </row>
    <row r="4" spans="1:14" ht="15" customHeight="1" x14ac:dyDescent="0.25">
      <c r="A4" s="2746"/>
      <c r="B4" s="2829" t="s">
        <v>178</v>
      </c>
      <c r="C4" s="2830" t="s">
        <v>179</v>
      </c>
      <c r="D4" s="2831" t="s">
        <v>180</v>
      </c>
      <c r="E4" s="2832" t="s">
        <v>181</v>
      </c>
      <c r="F4" s="2832" t="s">
        <v>182</v>
      </c>
      <c r="G4" s="2833" t="s">
        <v>179</v>
      </c>
      <c r="H4" s="2831" t="s">
        <v>180</v>
      </c>
      <c r="I4" s="2832" t="s">
        <v>181</v>
      </c>
      <c r="J4" s="2832" t="s">
        <v>182</v>
      </c>
      <c r="K4" s="2834">
        <v>2024</v>
      </c>
      <c r="L4" s="2835">
        <v>2023</v>
      </c>
      <c r="M4" s="2836">
        <v>2023</v>
      </c>
      <c r="N4" s="2837">
        <v>2022</v>
      </c>
    </row>
    <row r="5" spans="1:14" ht="15" customHeight="1" x14ac:dyDescent="0.25">
      <c r="A5" s="2781" t="s">
        <v>935</v>
      </c>
      <c r="B5" s="2838"/>
      <c r="C5" s="2839"/>
      <c r="D5" s="2840"/>
      <c r="E5" s="2841"/>
      <c r="F5" s="2841"/>
      <c r="G5" s="2842"/>
      <c r="H5" s="2840"/>
      <c r="I5" s="2841"/>
      <c r="J5" s="2841"/>
      <c r="K5" s="2843"/>
      <c r="L5" s="2844"/>
      <c r="M5" s="2841"/>
      <c r="N5" s="2841"/>
    </row>
    <row r="6" spans="1:14" ht="15" customHeight="1" x14ac:dyDescent="0.25">
      <c r="A6" s="836" t="s">
        <v>909</v>
      </c>
      <c r="B6" s="914">
        <v>609</v>
      </c>
      <c r="C6" s="773">
        <v>623</v>
      </c>
      <c r="D6" s="2845">
        <v>601</v>
      </c>
      <c r="E6" s="2846">
        <v>600</v>
      </c>
      <c r="F6" s="2846">
        <v>612</v>
      </c>
      <c r="G6" s="2847">
        <v>585</v>
      </c>
      <c r="H6" s="2845">
        <v>538</v>
      </c>
      <c r="I6" s="2846">
        <v>564</v>
      </c>
      <c r="J6" s="2846">
        <v>547</v>
      </c>
      <c r="K6" s="2845">
        <v>1230</v>
      </c>
      <c r="L6" s="2848">
        <v>1195</v>
      </c>
      <c r="M6" s="2846">
        <v>2394</v>
      </c>
      <c r="N6" s="2846">
        <v>2175</v>
      </c>
    </row>
    <row r="7" spans="1:14" ht="15" customHeight="1" x14ac:dyDescent="0.25">
      <c r="A7" s="2763" t="s">
        <v>277</v>
      </c>
      <c r="B7" s="2768">
        <v>34</v>
      </c>
      <c r="C7" s="2769">
        <v>37</v>
      </c>
      <c r="D7" s="2770">
        <v>36</v>
      </c>
      <c r="E7" s="2771">
        <v>27</v>
      </c>
      <c r="F7" s="2771">
        <v>25</v>
      </c>
      <c r="G7" s="2772">
        <v>37</v>
      </c>
      <c r="H7" s="2770">
        <v>45</v>
      </c>
      <c r="I7" s="2771">
        <v>56</v>
      </c>
      <c r="J7" s="2771">
        <v>43</v>
      </c>
      <c r="K7" s="2770">
        <v>71</v>
      </c>
      <c r="L7" s="2849">
        <v>61</v>
      </c>
      <c r="M7" s="2771">
        <v>124</v>
      </c>
      <c r="N7" s="2771">
        <v>191</v>
      </c>
    </row>
    <row r="8" spans="1:14" ht="15" customHeight="1" x14ac:dyDescent="0.25">
      <c r="A8" s="2763" t="s">
        <v>304</v>
      </c>
      <c r="B8" s="2768">
        <v>331</v>
      </c>
      <c r="C8" s="2769">
        <v>357</v>
      </c>
      <c r="D8" s="2770">
        <v>342</v>
      </c>
      <c r="E8" s="2771">
        <v>341</v>
      </c>
      <c r="F8" s="2771">
        <v>341</v>
      </c>
      <c r="G8" s="2772">
        <v>346</v>
      </c>
      <c r="H8" s="2770">
        <v>345</v>
      </c>
      <c r="I8" s="2771">
        <v>340</v>
      </c>
      <c r="J8" s="2771">
        <v>328</v>
      </c>
      <c r="K8" s="2770">
        <v>688</v>
      </c>
      <c r="L8" s="2849">
        <v>686</v>
      </c>
      <c r="M8" s="2771">
        <v>1368</v>
      </c>
      <c r="N8" s="2771">
        <v>1352</v>
      </c>
    </row>
    <row r="9" spans="1:14" ht="15" customHeight="1" x14ac:dyDescent="0.25">
      <c r="A9" s="2763" t="s">
        <v>910</v>
      </c>
      <c r="B9" s="2768">
        <v>244</v>
      </c>
      <c r="C9" s="2769">
        <v>229</v>
      </c>
      <c r="D9" s="2770">
        <v>223</v>
      </c>
      <c r="E9" s="2771">
        <v>232</v>
      </c>
      <c r="F9" s="2771">
        <v>246</v>
      </c>
      <c r="G9" s="2772">
        <v>202</v>
      </c>
      <c r="H9" s="2770">
        <v>148</v>
      </c>
      <c r="I9" s="2771">
        <v>168</v>
      </c>
      <c r="J9" s="2771">
        <v>176</v>
      </c>
      <c r="K9" s="2770">
        <v>471</v>
      </c>
      <c r="L9" s="2849">
        <v>448</v>
      </c>
      <c r="M9" s="2771">
        <v>902</v>
      </c>
      <c r="N9" s="2771">
        <v>632</v>
      </c>
    </row>
    <row r="10" spans="1:14" ht="15" customHeight="1" x14ac:dyDescent="0.25">
      <c r="A10" s="2763" t="s">
        <v>305</v>
      </c>
      <c r="B10" s="2768">
        <v>47</v>
      </c>
      <c r="C10" s="2769">
        <v>42</v>
      </c>
      <c r="D10" s="2770">
        <v>39</v>
      </c>
      <c r="E10" s="2771">
        <v>46</v>
      </c>
      <c r="F10" s="2771">
        <v>52</v>
      </c>
      <c r="G10" s="2772">
        <v>46</v>
      </c>
      <c r="H10" s="2770">
        <v>28</v>
      </c>
      <c r="I10" s="2771">
        <v>36</v>
      </c>
      <c r="J10" s="2771">
        <v>54</v>
      </c>
      <c r="K10" s="2770">
        <v>88</v>
      </c>
      <c r="L10" s="2849">
        <v>100</v>
      </c>
      <c r="M10" s="2771">
        <v>184</v>
      </c>
      <c r="N10" s="2771">
        <v>145</v>
      </c>
    </row>
    <row r="11" spans="1:14" ht="15" customHeight="1" x14ac:dyDescent="0.25">
      <c r="A11" s="2774" t="s">
        <v>306</v>
      </c>
      <c r="B11" s="2768">
        <v>197</v>
      </c>
      <c r="C11" s="2769">
        <v>187</v>
      </c>
      <c r="D11" s="2770">
        <v>184</v>
      </c>
      <c r="E11" s="2771">
        <v>186</v>
      </c>
      <c r="F11" s="2771">
        <v>194</v>
      </c>
      <c r="G11" s="2772">
        <v>156</v>
      </c>
      <c r="H11" s="2770">
        <v>120</v>
      </c>
      <c r="I11" s="2771">
        <v>132</v>
      </c>
      <c r="J11" s="2771">
        <v>122</v>
      </c>
      <c r="K11" s="2770">
        <v>383</v>
      </c>
      <c r="L11" s="2849">
        <v>348</v>
      </c>
      <c r="M11" s="2771">
        <v>718</v>
      </c>
      <c r="N11" s="2771">
        <v>487</v>
      </c>
    </row>
    <row r="12" spans="1:14" ht="15" customHeight="1" x14ac:dyDescent="0.25">
      <c r="A12" s="2763" t="s">
        <v>375</v>
      </c>
      <c r="B12" s="2768">
        <v>1</v>
      </c>
      <c r="C12" s="2769">
        <v>1</v>
      </c>
      <c r="D12" s="2770">
        <v>1</v>
      </c>
      <c r="E12" s="2771">
        <v>0</v>
      </c>
      <c r="F12" s="2771">
        <v>1</v>
      </c>
      <c r="G12" s="2772">
        <v>0</v>
      </c>
      <c r="H12" s="2770">
        <v>1</v>
      </c>
      <c r="I12" s="2771">
        <v>1</v>
      </c>
      <c r="J12" s="2771">
        <v>1</v>
      </c>
      <c r="K12" s="2770">
        <v>2</v>
      </c>
      <c r="L12" s="2849">
        <v>2</v>
      </c>
      <c r="M12" s="2771">
        <v>3</v>
      </c>
      <c r="N12" s="2771">
        <v>3</v>
      </c>
    </row>
    <row r="13" spans="1:14" ht="15" customHeight="1" x14ac:dyDescent="0.25">
      <c r="A13" s="2774" t="s">
        <v>376</v>
      </c>
      <c r="B13" s="2768">
        <v>198</v>
      </c>
      <c r="C13" s="2769">
        <v>188</v>
      </c>
      <c r="D13" s="2775">
        <v>185</v>
      </c>
      <c r="E13" s="2771">
        <v>186</v>
      </c>
      <c r="F13" s="2771">
        <v>195</v>
      </c>
      <c r="G13" s="2772">
        <v>156</v>
      </c>
      <c r="H13" s="2770">
        <v>121</v>
      </c>
      <c r="I13" s="2771">
        <v>133</v>
      </c>
      <c r="J13" s="2771">
        <v>123</v>
      </c>
      <c r="K13" s="2775">
        <v>385</v>
      </c>
      <c r="L13" s="2849">
        <v>350</v>
      </c>
      <c r="M13" s="2776">
        <v>721</v>
      </c>
      <c r="N13" s="2776">
        <v>490</v>
      </c>
    </row>
    <row r="14" spans="1:14" ht="15" customHeight="1" x14ac:dyDescent="0.25">
      <c r="A14" s="2774" t="s">
        <v>313</v>
      </c>
      <c r="B14" s="2768"/>
      <c r="C14" s="2769"/>
      <c r="D14" s="2770"/>
      <c r="E14" s="2771"/>
      <c r="F14" s="2771"/>
      <c r="G14" s="2772"/>
      <c r="H14" s="2770"/>
      <c r="I14" s="2771"/>
      <c r="J14" s="2771"/>
      <c r="K14" s="2770"/>
      <c r="L14" s="2849"/>
      <c r="M14" s="2771"/>
      <c r="N14" s="2771"/>
    </row>
    <row r="15" spans="1:14" ht="15" customHeight="1" x14ac:dyDescent="0.25">
      <c r="A15" s="2763" t="s">
        <v>913</v>
      </c>
      <c r="B15" s="2768">
        <v>27</v>
      </c>
      <c r="C15" s="2769">
        <v>24</v>
      </c>
      <c r="D15" s="2770">
        <v>30</v>
      </c>
      <c r="E15" s="2771">
        <v>27</v>
      </c>
      <c r="F15" s="2771">
        <v>25</v>
      </c>
      <c r="G15" s="2772">
        <v>23</v>
      </c>
      <c r="H15" s="2770">
        <v>24</v>
      </c>
      <c r="I15" s="2771">
        <v>25</v>
      </c>
      <c r="J15" s="2771">
        <v>23</v>
      </c>
      <c r="K15" s="2770">
        <v>50</v>
      </c>
      <c r="L15" s="2849">
        <v>47</v>
      </c>
      <c r="M15" s="2771">
        <v>104</v>
      </c>
      <c r="N15" s="2771">
        <v>94</v>
      </c>
    </row>
    <row r="16" spans="1:14" ht="15" customHeight="1" x14ac:dyDescent="0.25">
      <c r="A16" s="2774" t="s">
        <v>914</v>
      </c>
      <c r="B16" s="2768">
        <v>170</v>
      </c>
      <c r="C16" s="2769">
        <v>163</v>
      </c>
      <c r="D16" s="2770">
        <v>154</v>
      </c>
      <c r="E16" s="2771">
        <v>159</v>
      </c>
      <c r="F16" s="2771">
        <v>169</v>
      </c>
      <c r="G16" s="2772">
        <v>133</v>
      </c>
      <c r="H16" s="2770">
        <v>96</v>
      </c>
      <c r="I16" s="2771">
        <v>107</v>
      </c>
      <c r="J16" s="2771">
        <v>99</v>
      </c>
      <c r="K16" s="2770">
        <v>333</v>
      </c>
      <c r="L16" s="2849">
        <v>301</v>
      </c>
      <c r="M16" s="2771">
        <v>614</v>
      </c>
      <c r="N16" s="2771">
        <v>393</v>
      </c>
    </row>
    <row r="17" spans="1:14" ht="15" customHeight="1" x14ac:dyDescent="0.25">
      <c r="A17" s="2763" t="s">
        <v>918</v>
      </c>
      <c r="B17" s="2768">
        <v>0</v>
      </c>
      <c r="C17" s="2769">
        <v>-1</v>
      </c>
      <c r="D17" s="2770">
        <v>1</v>
      </c>
      <c r="E17" s="2771">
        <v>-4</v>
      </c>
      <c r="F17" s="2771">
        <v>-2</v>
      </c>
      <c r="G17" s="2772">
        <v>0</v>
      </c>
      <c r="H17" s="2770">
        <v>13</v>
      </c>
      <c r="I17" s="2771">
        <v>-6</v>
      </c>
      <c r="J17" s="2771">
        <v>-8</v>
      </c>
      <c r="K17" s="2770">
        <v>0</v>
      </c>
      <c r="L17" s="2849">
        <v>0</v>
      </c>
      <c r="M17" s="2771">
        <v>-4</v>
      </c>
      <c r="N17" s="2771">
        <v>-16</v>
      </c>
    </row>
    <row r="18" spans="1:14" ht="15" customHeight="1" x14ac:dyDescent="0.25">
      <c r="A18" s="2774" t="s">
        <v>936</v>
      </c>
      <c r="B18" s="2768">
        <v>170</v>
      </c>
      <c r="C18" s="2769">
        <v>162</v>
      </c>
      <c r="D18" s="2770">
        <v>155</v>
      </c>
      <c r="E18" s="2771">
        <v>155</v>
      </c>
      <c r="F18" s="2771">
        <v>167</v>
      </c>
      <c r="G18" s="2772">
        <v>133</v>
      </c>
      <c r="H18" s="2770">
        <v>109</v>
      </c>
      <c r="I18" s="2771">
        <v>101</v>
      </c>
      <c r="J18" s="2771">
        <v>91</v>
      </c>
      <c r="K18" s="2770">
        <v>333</v>
      </c>
      <c r="L18" s="2849">
        <v>301</v>
      </c>
      <c r="M18" s="2771">
        <v>610</v>
      </c>
      <c r="N18" s="2771">
        <v>377</v>
      </c>
    </row>
    <row r="19" spans="1:14" ht="15" customHeight="1" x14ac:dyDescent="0.25">
      <c r="A19" s="2774" t="s">
        <v>318</v>
      </c>
      <c r="B19" s="2768"/>
      <c r="C19" s="2769"/>
      <c r="D19" s="2770"/>
      <c r="E19" s="2771"/>
      <c r="F19" s="2771"/>
      <c r="G19" s="2772"/>
      <c r="H19" s="2770"/>
      <c r="I19" s="2771"/>
      <c r="J19" s="2771"/>
      <c r="K19" s="2770"/>
      <c r="L19" s="2849"/>
      <c r="M19" s="2771"/>
      <c r="N19" s="2771"/>
    </row>
    <row r="20" spans="1:14" ht="15" customHeight="1" x14ac:dyDescent="0.25">
      <c r="A20" s="2763" t="s">
        <v>913</v>
      </c>
      <c r="B20" s="2768">
        <v>27</v>
      </c>
      <c r="C20" s="2769">
        <v>24</v>
      </c>
      <c r="D20" s="2770">
        <v>30</v>
      </c>
      <c r="E20" s="2771">
        <v>27</v>
      </c>
      <c r="F20" s="2771">
        <v>25</v>
      </c>
      <c r="G20" s="2772">
        <v>23</v>
      </c>
      <c r="H20" s="2770">
        <v>24</v>
      </c>
      <c r="I20" s="2771">
        <v>25</v>
      </c>
      <c r="J20" s="2771">
        <v>23</v>
      </c>
      <c r="K20" s="2770">
        <v>50</v>
      </c>
      <c r="L20" s="2849">
        <v>47</v>
      </c>
      <c r="M20" s="2771">
        <v>104</v>
      </c>
      <c r="N20" s="2771">
        <v>94</v>
      </c>
    </row>
    <row r="21" spans="1:14" ht="15" customHeight="1" x14ac:dyDescent="0.25">
      <c r="A21" s="2774" t="s">
        <v>917</v>
      </c>
      <c r="B21" s="2768">
        <v>171</v>
      </c>
      <c r="C21" s="2769">
        <v>164</v>
      </c>
      <c r="D21" s="2770">
        <v>155</v>
      </c>
      <c r="E21" s="2771">
        <v>159</v>
      </c>
      <c r="F21" s="2771">
        <v>170</v>
      </c>
      <c r="G21" s="2772">
        <v>133</v>
      </c>
      <c r="H21" s="2770">
        <v>97</v>
      </c>
      <c r="I21" s="2771">
        <v>108</v>
      </c>
      <c r="J21" s="2771">
        <v>100</v>
      </c>
      <c r="K21" s="2770">
        <v>335</v>
      </c>
      <c r="L21" s="2849">
        <v>303</v>
      </c>
      <c r="M21" s="2771">
        <v>617</v>
      </c>
      <c r="N21" s="2771">
        <v>396</v>
      </c>
    </row>
    <row r="22" spans="1:14" ht="15" customHeight="1" x14ac:dyDescent="0.25">
      <c r="A22" s="2763" t="s">
        <v>918</v>
      </c>
      <c r="B22" s="2768">
        <v>0</v>
      </c>
      <c r="C22" s="2769">
        <v>-1</v>
      </c>
      <c r="D22" s="2775">
        <v>2</v>
      </c>
      <c r="E22" s="2776">
        <v>-4</v>
      </c>
      <c r="F22" s="2771">
        <v>-2</v>
      </c>
      <c r="G22" s="2778">
        <v>0</v>
      </c>
      <c r="H22" s="2775">
        <v>13</v>
      </c>
      <c r="I22" s="2776">
        <v>-7</v>
      </c>
      <c r="J22" s="2776">
        <v>-8</v>
      </c>
      <c r="K22" s="2770">
        <v>0</v>
      </c>
      <c r="L22" s="2849">
        <v>0</v>
      </c>
      <c r="M22" s="2771">
        <v>-4</v>
      </c>
      <c r="N22" s="2771">
        <v>-17</v>
      </c>
    </row>
    <row r="23" spans="1:14" ht="15" customHeight="1" x14ac:dyDescent="0.25">
      <c r="A23" s="2774" t="s">
        <v>919</v>
      </c>
      <c r="B23" s="2768">
        <v>171</v>
      </c>
      <c r="C23" s="2769">
        <v>163</v>
      </c>
      <c r="D23" s="2775">
        <v>157</v>
      </c>
      <c r="E23" s="2771">
        <v>155</v>
      </c>
      <c r="F23" s="2771">
        <v>168</v>
      </c>
      <c r="G23" s="2772">
        <v>133</v>
      </c>
      <c r="H23" s="2770">
        <v>110</v>
      </c>
      <c r="I23" s="2771">
        <v>101</v>
      </c>
      <c r="J23" s="2771">
        <v>92</v>
      </c>
      <c r="K23" s="2775">
        <v>335</v>
      </c>
      <c r="L23" s="2769">
        <v>303</v>
      </c>
      <c r="M23" s="2776">
        <v>613</v>
      </c>
      <c r="N23" s="2776">
        <v>379</v>
      </c>
    </row>
    <row r="24" spans="1:14" ht="15" customHeight="1" x14ac:dyDescent="0.25">
      <c r="A24" s="2781" t="s">
        <v>937</v>
      </c>
      <c r="B24" s="2782"/>
      <c r="C24" s="2783"/>
      <c r="D24" s="2784"/>
      <c r="E24" s="2785"/>
      <c r="F24" s="2785"/>
      <c r="G24" s="2786"/>
      <c r="H24" s="2784"/>
      <c r="I24" s="2785"/>
      <c r="J24" s="2785"/>
      <c r="K24" s="2787"/>
      <c r="L24" s="2850"/>
      <c r="M24" s="2789"/>
      <c r="N24" s="2789"/>
    </row>
    <row r="25" spans="1:14" ht="15" customHeight="1" x14ac:dyDescent="0.25">
      <c r="A25" s="2763" t="s">
        <v>938</v>
      </c>
      <c r="B25" s="2805">
        <v>5.86</v>
      </c>
      <c r="C25" s="2791">
        <v>5.72</v>
      </c>
      <c r="D25" s="2792">
        <v>5.68</v>
      </c>
      <c r="E25" s="2793">
        <v>5.7</v>
      </c>
      <c r="F25" s="2793">
        <v>5.89</v>
      </c>
      <c r="G25" s="2794">
        <v>5.58</v>
      </c>
      <c r="H25" s="2792">
        <v>5.63</v>
      </c>
      <c r="I25" s="2793">
        <v>5.25</v>
      </c>
      <c r="J25" s="2793">
        <v>5.0199999999999996</v>
      </c>
      <c r="K25" s="2795">
        <v>5.79</v>
      </c>
      <c r="L25" s="2796">
        <v>5.73</v>
      </c>
      <c r="M25" s="2793">
        <v>5.71</v>
      </c>
      <c r="N25" s="2793">
        <v>5.21</v>
      </c>
    </row>
    <row r="26" spans="1:14" ht="15" customHeight="1" x14ac:dyDescent="0.25">
      <c r="A26" s="847" t="s">
        <v>939</v>
      </c>
      <c r="B26" s="2797"/>
      <c r="C26" s="2798"/>
      <c r="D26" s="2799"/>
      <c r="E26" s="2800"/>
      <c r="F26" s="2800"/>
      <c r="G26" s="2801"/>
      <c r="H26" s="2799"/>
      <c r="I26" s="2800"/>
      <c r="J26" s="2800"/>
      <c r="K26" s="2802"/>
      <c r="L26" s="2803"/>
      <c r="M26" s="2800"/>
      <c r="N26" s="2800"/>
    </row>
    <row r="27" spans="1:14" ht="15" customHeight="1" x14ac:dyDescent="0.25">
      <c r="A27" s="2804" t="s">
        <v>940</v>
      </c>
      <c r="B27" s="2805">
        <v>0.64</v>
      </c>
      <c r="C27" s="2791">
        <v>0.65</v>
      </c>
      <c r="D27" s="2792">
        <v>0.6</v>
      </c>
      <c r="E27" s="2793">
        <v>0.49</v>
      </c>
      <c r="F27" s="2793">
        <v>0.43</v>
      </c>
      <c r="G27" s="2851">
        <v>0.6</v>
      </c>
      <c r="H27" s="2792">
        <v>0.79</v>
      </c>
      <c r="I27" s="2793">
        <v>0.94</v>
      </c>
      <c r="J27" s="2793">
        <v>0.79</v>
      </c>
      <c r="K27" s="2795">
        <v>0.65</v>
      </c>
      <c r="L27" s="2851">
        <v>0.52</v>
      </c>
      <c r="M27" s="2793">
        <v>0.53</v>
      </c>
      <c r="N27" s="2793">
        <v>0.83</v>
      </c>
    </row>
    <row r="28" spans="1:14" ht="15" customHeight="1" x14ac:dyDescent="0.25">
      <c r="A28" s="2804" t="s">
        <v>941</v>
      </c>
      <c r="B28" s="2805">
        <v>0.71</v>
      </c>
      <c r="C28" s="2791">
        <v>0.87</v>
      </c>
      <c r="D28" s="2792">
        <v>0.82</v>
      </c>
      <c r="E28" s="2793">
        <v>0.75</v>
      </c>
      <c r="F28" s="2793">
        <v>0.65</v>
      </c>
      <c r="G28" s="2851">
        <v>0.67</v>
      </c>
      <c r="H28" s="2792">
        <v>0.62</v>
      </c>
      <c r="I28" s="2793">
        <v>0.61</v>
      </c>
      <c r="J28" s="2793">
        <v>0.78</v>
      </c>
      <c r="K28" s="2795">
        <v>0.79</v>
      </c>
      <c r="L28" s="2851">
        <v>0.66</v>
      </c>
      <c r="M28" s="2793">
        <v>0.72</v>
      </c>
      <c r="N28" s="2793">
        <v>0.83</v>
      </c>
    </row>
    <row r="29" spans="1:14" ht="15" customHeight="1" x14ac:dyDescent="0.25">
      <c r="A29" s="2804" t="s">
        <v>320</v>
      </c>
      <c r="B29" s="2808">
        <v>54.3</v>
      </c>
      <c r="C29" s="2809">
        <v>57.4</v>
      </c>
      <c r="D29" s="2810">
        <v>56.8</v>
      </c>
      <c r="E29" s="2811">
        <v>57.1</v>
      </c>
      <c r="F29" s="2811">
        <v>55.7</v>
      </c>
      <c r="G29" s="2815">
        <v>58.9</v>
      </c>
      <c r="H29" s="2810">
        <v>61.5</v>
      </c>
      <c r="I29" s="2811">
        <v>60.5</v>
      </c>
      <c r="J29" s="2811">
        <v>60.6</v>
      </c>
      <c r="K29" s="2813">
        <v>55.9</v>
      </c>
      <c r="L29" s="2852">
        <v>57.2</v>
      </c>
      <c r="M29" s="2811">
        <v>57.1</v>
      </c>
      <c r="N29" s="2811">
        <v>61.9</v>
      </c>
    </row>
    <row r="30" spans="1:14" ht="15" customHeight="1" x14ac:dyDescent="0.25">
      <c r="A30" s="2781" t="s">
        <v>897</v>
      </c>
      <c r="B30" s="2782"/>
      <c r="C30" s="2783"/>
      <c r="D30" s="2784"/>
      <c r="E30" s="2785"/>
      <c r="F30" s="2785"/>
      <c r="G30" s="2786"/>
      <c r="H30" s="2784"/>
      <c r="I30" s="2785"/>
      <c r="J30" s="2785"/>
      <c r="K30" s="2787"/>
      <c r="L30" s="2850"/>
      <c r="M30" s="2789"/>
      <c r="N30" s="2789"/>
    </row>
    <row r="31" spans="1:14" ht="15" customHeight="1" x14ac:dyDescent="0.25">
      <c r="A31" s="836" t="s">
        <v>388</v>
      </c>
      <c r="B31" s="2808">
        <v>8.8000000000000007</v>
      </c>
      <c r="C31" s="2809">
        <v>8.6999999999999993</v>
      </c>
      <c r="D31" s="2810">
        <v>8.6</v>
      </c>
      <c r="E31" s="2811">
        <v>8.5</v>
      </c>
      <c r="F31" s="2811">
        <v>8.4</v>
      </c>
      <c r="G31" s="2815">
        <v>8.3000000000000007</v>
      </c>
      <c r="H31" s="2810">
        <v>8.1999999999999993</v>
      </c>
      <c r="I31" s="2811">
        <v>8</v>
      </c>
      <c r="J31" s="2811">
        <v>7.9</v>
      </c>
      <c r="K31" s="2810">
        <v>8.6999999999999993</v>
      </c>
      <c r="L31" s="2852">
        <v>8.3000000000000007</v>
      </c>
      <c r="M31" s="2811">
        <v>8.4</v>
      </c>
      <c r="N31" s="2811">
        <v>8</v>
      </c>
    </row>
    <row r="32" spans="1:14" ht="15" customHeight="1" x14ac:dyDescent="0.25">
      <c r="A32" s="2763" t="s">
        <v>389</v>
      </c>
      <c r="B32" s="2808">
        <v>3.3</v>
      </c>
      <c r="C32" s="2809">
        <v>3.2</v>
      </c>
      <c r="D32" s="2810">
        <v>3.2</v>
      </c>
      <c r="E32" s="2811">
        <v>3.1</v>
      </c>
      <c r="F32" s="2811">
        <v>3.1</v>
      </c>
      <c r="G32" s="2815">
        <v>3</v>
      </c>
      <c r="H32" s="2810">
        <v>3</v>
      </c>
      <c r="I32" s="2811">
        <v>3</v>
      </c>
      <c r="J32" s="2811">
        <v>2.9</v>
      </c>
      <c r="K32" s="2810">
        <v>3.3</v>
      </c>
      <c r="L32" s="2852">
        <v>3</v>
      </c>
      <c r="M32" s="2811">
        <v>3.1</v>
      </c>
      <c r="N32" s="2811">
        <v>2.9</v>
      </c>
    </row>
    <row r="33" spans="1:14" ht="15" customHeight="1" x14ac:dyDescent="0.25">
      <c r="A33" s="2763" t="s">
        <v>362</v>
      </c>
      <c r="B33" s="2808">
        <v>1.5</v>
      </c>
      <c r="C33" s="2809">
        <v>1.6</v>
      </c>
      <c r="D33" s="2810">
        <v>1.5</v>
      </c>
      <c r="E33" s="2811">
        <v>1.5</v>
      </c>
      <c r="F33" s="2811">
        <v>1.5</v>
      </c>
      <c r="G33" s="2815">
        <v>1.5</v>
      </c>
      <c r="H33" s="2810">
        <v>1.5</v>
      </c>
      <c r="I33" s="2811">
        <v>1.5</v>
      </c>
      <c r="J33" s="2811">
        <v>1.5</v>
      </c>
      <c r="K33" s="2810">
        <v>1.5</v>
      </c>
      <c r="L33" s="2852">
        <v>1.5</v>
      </c>
      <c r="M33" s="2811">
        <v>1.5</v>
      </c>
      <c r="N33" s="2811">
        <v>1.5</v>
      </c>
    </row>
    <row r="34" spans="1:14" ht="15" customHeight="1" x14ac:dyDescent="0.25">
      <c r="A34" s="2763" t="s">
        <v>325</v>
      </c>
      <c r="B34" s="2808">
        <v>10.1</v>
      </c>
      <c r="C34" s="2809">
        <v>10</v>
      </c>
      <c r="D34" s="2810">
        <v>9.8000000000000007</v>
      </c>
      <c r="E34" s="2811">
        <v>9.9</v>
      </c>
      <c r="F34" s="2811">
        <v>10.1</v>
      </c>
      <c r="G34" s="2815">
        <v>10.4</v>
      </c>
      <c r="H34" s="2810">
        <v>10.3</v>
      </c>
      <c r="I34" s="2811">
        <v>10.199999999999999</v>
      </c>
      <c r="J34" s="2811">
        <v>10.1</v>
      </c>
      <c r="K34" s="2810">
        <v>10</v>
      </c>
      <c r="L34" s="2852">
        <v>10.199999999999999</v>
      </c>
      <c r="M34" s="2811">
        <v>10</v>
      </c>
      <c r="N34" s="2811">
        <v>10.1</v>
      </c>
    </row>
    <row r="35" spans="1:14" ht="15" customHeight="1" x14ac:dyDescent="0.25">
      <c r="A35" s="2774" t="s">
        <v>363</v>
      </c>
      <c r="B35" s="2808">
        <v>23.700000000000003</v>
      </c>
      <c r="C35" s="2809">
        <v>23.5</v>
      </c>
      <c r="D35" s="2817">
        <v>23.1</v>
      </c>
      <c r="E35" s="2811">
        <v>23</v>
      </c>
      <c r="F35" s="2811">
        <v>23.1</v>
      </c>
      <c r="G35" s="2815">
        <v>23.200000000000003</v>
      </c>
      <c r="H35" s="2810">
        <v>23</v>
      </c>
      <c r="I35" s="2811">
        <v>22.7</v>
      </c>
      <c r="J35" s="2811">
        <v>22.4</v>
      </c>
      <c r="K35" s="2817">
        <v>23.5</v>
      </c>
      <c r="L35" s="2809">
        <v>23</v>
      </c>
      <c r="M35" s="2819">
        <v>23</v>
      </c>
      <c r="N35" s="2819">
        <v>22.5</v>
      </c>
    </row>
    <row r="36" spans="1:14" ht="15" customHeight="1" x14ac:dyDescent="0.25">
      <c r="A36" s="2774"/>
      <c r="B36" s="2808"/>
      <c r="C36" s="2809"/>
      <c r="D36" s="2817"/>
      <c r="E36" s="2811"/>
      <c r="F36" s="2811"/>
      <c r="G36" s="2815"/>
      <c r="H36" s="2810"/>
      <c r="I36" s="2811"/>
      <c r="J36" s="2811"/>
      <c r="K36" s="2817"/>
      <c r="L36" s="2809"/>
      <c r="M36" s="2819"/>
      <c r="N36" s="2819"/>
    </row>
    <row r="37" spans="1:14" ht="15" customHeight="1" x14ac:dyDescent="0.25">
      <c r="A37" s="2774" t="s">
        <v>331</v>
      </c>
      <c r="B37" s="2808">
        <v>25.8</v>
      </c>
      <c r="C37" s="2809">
        <v>25.4</v>
      </c>
      <c r="D37" s="2810">
        <v>25.9</v>
      </c>
      <c r="E37" s="2811">
        <v>25.8</v>
      </c>
      <c r="F37" s="2811">
        <v>25.3</v>
      </c>
      <c r="G37" s="2815">
        <v>24.9</v>
      </c>
      <c r="H37" s="2810">
        <v>24.5</v>
      </c>
      <c r="I37" s="2811">
        <v>24.4</v>
      </c>
      <c r="J37" s="2811">
        <v>24.1</v>
      </c>
      <c r="K37" s="2810">
        <v>25.5</v>
      </c>
      <c r="L37" s="2852">
        <v>25</v>
      </c>
      <c r="M37" s="2811">
        <v>25.4</v>
      </c>
      <c r="N37" s="2811">
        <v>24.1</v>
      </c>
    </row>
    <row r="38" spans="1:14" ht="15" customHeight="1" x14ac:dyDescent="0.25">
      <c r="A38" s="2779"/>
      <c r="B38" s="872"/>
      <c r="C38" s="873"/>
      <c r="D38" s="2853"/>
      <c r="E38" s="2854"/>
      <c r="F38" s="2854"/>
      <c r="G38" s="2855"/>
      <c r="H38" s="2853"/>
      <c r="I38" s="2854"/>
      <c r="J38" s="2854"/>
      <c r="K38" s="2853"/>
      <c r="L38" s="2856"/>
      <c r="M38" s="2854"/>
      <c r="N38" s="2854"/>
    </row>
    <row r="39" spans="1:14" ht="15" customHeight="1" x14ac:dyDescent="0.25">
      <c r="A39" s="2781" t="s">
        <v>942</v>
      </c>
      <c r="B39" s="2857"/>
      <c r="C39" s="2858"/>
      <c r="D39" s="2843"/>
      <c r="E39" s="2859"/>
      <c r="F39" s="2859"/>
      <c r="G39" s="2844"/>
      <c r="H39" s="2843"/>
      <c r="I39" s="2859"/>
      <c r="J39" s="2859"/>
      <c r="K39" s="2843"/>
      <c r="L39" s="2860"/>
      <c r="M39" s="2859"/>
      <c r="N39" s="2859"/>
    </row>
    <row r="40" spans="1:14" ht="15" customHeight="1" x14ac:dyDescent="0.25">
      <c r="A40" s="836" t="s">
        <v>943</v>
      </c>
      <c r="B40" s="914">
        <v>32</v>
      </c>
      <c r="C40" s="773">
        <v>26</v>
      </c>
      <c r="D40" s="2845">
        <v>27</v>
      </c>
      <c r="E40" s="2846">
        <v>31</v>
      </c>
      <c r="F40" s="2846">
        <v>31</v>
      </c>
      <c r="G40" s="2847">
        <v>30</v>
      </c>
      <c r="H40" s="2845">
        <v>29</v>
      </c>
      <c r="I40" s="2846">
        <v>35</v>
      </c>
      <c r="J40" s="2846">
        <v>35</v>
      </c>
      <c r="K40" s="2845">
        <v>58</v>
      </c>
      <c r="L40" s="2848">
        <v>61</v>
      </c>
      <c r="M40" s="2846">
        <v>119</v>
      </c>
      <c r="N40" s="2846">
        <v>140</v>
      </c>
    </row>
    <row r="41" spans="1:14" ht="15" customHeight="1" x14ac:dyDescent="0.25">
      <c r="A41" s="2763" t="s">
        <v>305</v>
      </c>
      <c r="B41" s="2768">
        <v>12</v>
      </c>
      <c r="C41" s="2769">
        <v>10</v>
      </c>
      <c r="D41" s="2770">
        <v>10</v>
      </c>
      <c r="E41" s="2771">
        <v>10</v>
      </c>
      <c r="F41" s="2771">
        <v>12</v>
      </c>
      <c r="G41" s="2772">
        <v>11</v>
      </c>
      <c r="H41" s="2770">
        <v>12</v>
      </c>
      <c r="I41" s="2771">
        <v>9</v>
      </c>
      <c r="J41" s="2771">
        <v>12</v>
      </c>
      <c r="K41" s="2770">
        <v>22</v>
      </c>
      <c r="L41" s="2849">
        <v>23</v>
      </c>
      <c r="M41" s="2771">
        <v>44</v>
      </c>
      <c r="N41" s="2771">
        <v>47</v>
      </c>
    </row>
    <row r="42" spans="1:14" ht="15" customHeight="1" x14ac:dyDescent="0.25">
      <c r="A42" s="2774" t="s">
        <v>902</v>
      </c>
      <c r="B42" s="2768">
        <v>20</v>
      </c>
      <c r="C42" s="2769">
        <v>16</v>
      </c>
      <c r="D42" s="2775">
        <v>17</v>
      </c>
      <c r="E42" s="2771">
        <v>21</v>
      </c>
      <c r="F42" s="2771">
        <v>19</v>
      </c>
      <c r="G42" s="2772">
        <v>19</v>
      </c>
      <c r="H42" s="2770">
        <v>17</v>
      </c>
      <c r="I42" s="2771">
        <v>26</v>
      </c>
      <c r="J42" s="2771">
        <v>23</v>
      </c>
      <c r="K42" s="2775">
        <v>36</v>
      </c>
      <c r="L42" s="2769">
        <v>38</v>
      </c>
      <c r="M42" s="2776">
        <v>75</v>
      </c>
      <c r="N42" s="2776">
        <v>93</v>
      </c>
    </row>
    <row r="43" spans="1:14" ht="15" customHeight="1" x14ac:dyDescent="0.25">
      <c r="A43" s="2763" t="s">
        <v>913</v>
      </c>
      <c r="B43" s="2768">
        <v>0</v>
      </c>
      <c r="C43" s="2769">
        <v>0</v>
      </c>
      <c r="D43" s="2770">
        <v>0</v>
      </c>
      <c r="E43" s="2771">
        <v>0</v>
      </c>
      <c r="F43" s="2771">
        <v>0</v>
      </c>
      <c r="G43" s="2772">
        <v>0</v>
      </c>
      <c r="H43" s="2770">
        <v>0</v>
      </c>
      <c r="I43" s="2771">
        <v>0</v>
      </c>
      <c r="J43" s="2771">
        <v>0</v>
      </c>
      <c r="K43" s="2770">
        <v>0</v>
      </c>
      <c r="L43" s="2849">
        <v>0</v>
      </c>
      <c r="M43" s="2771">
        <v>0</v>
      </c>
      <c r="N43" s="2771">
        <v>0</v>
      </c>
    </row>
    <row r="44" spans="1:14" ht="15" customHeight="1" x14ac:dyDescent="0.25">
      <c r="A44" s="2774" t="s">
        <v>914</v>
      </c>
      <c r="B44" s="2768">
        <v>20</v>
      </c>
      <c r="C44" s="2769">
        <v>16</v>
      </c>
      <c r="D44" s="2770">
        <v>17</v>
      </c>
      <c r="E44" s="2771">
        <v>21</v>
      </c>
      <c r="F44" s="2771">
        <v>19</v>
      </c>
      <c r="G44" s="2772">
        <v>19</v>
      </c>
      <c r="H44" s="2770">
        <v>17</v>
      </c>
      <c r="I44" s="2771">
        <v>26</v>
      </c>
      <c r="J44" s="2771">
        <v>23</v>
      </c>
      <c r="K44" s="2770">
        <v>36</v>
      </c>
      <c r="L44" s="2849">
        <v>38</v>
      </c>
      <c r="M44" s="2771">
        <v>75</v>
      </c>
      <c r="N44" s="2771">
        <v>93</v>
      </c>
    </row>
    <row r="45" spans="1:14" ht="15" customHeight="1" x14ac:dyDescent="0.25">
      <c r="A45" s="2763" t="s">
        <v>918</v>
      </c>
      <c r="B45" s="2768">
        <v>0</v>
      </c>
      <c r="C45" s="2769">
        <v>0</v>
      </c>
      <c r="D45" s="2770">
        <v>-1</v>
      </c>
      <c r="E45" s="2771">
        <v>0</v>
      </c>
      <c r="F45" s="2771">
        <v>1</v>
      </c>
      <c r="G45" s="2769">
        <v>1</v>
      </c>
      <c r="H45" s="2770">
        <v>0</v>
      </c>
      <c r="I45" s="2771">
        <v>0</v>
      </c>
      <c r="J45" s="2771">
        <v>1</v>
      </c>
      <c r="K45" s="2770">
        <v>0</v>
      </c>
      <c r="L45" s="2769">
        <v>1</v>
      </c>
      <c r="M45" s="2771">
        <v>2</v>
      </c>
      <c r="N45" s="2771">
        <v>3</v>
      </c>
    </row>
    <row r="46" spans="1:14" ht="15" customHeight="1" x14ac:dyDescent="0.25">
      <c r="A46" s="2774" t="s">
        <v>919</v>
      </c>
      <c r="B46" s="2768">
        <v>20</v>
      </c>
      <c r="C46" s="2769">
        <v>16</v>
      </c>
      <c r="D46" s="2775">
        <v>16</v>
      </c>
      <c r="E46" s="2771">
        <v>21</v>
      </c>
      <c r="F46" s="2771">
        <v>20</v>
      </c>
      <c r="G46" s="2772">
        <v>20</v>
      </c>
      <c r="H46" s="2770">
        <v>17</v>
      </c>
      <c r="I46" s="2771">
        <v>26</v>
      </c>
      <c r="J46" s="2771">
        <v>24</v>
      </c>
      <c r="K46" s="2775">
        <v>36</v>
      </c>
      <c r="L46" s="2769">
        <v>39</v>
      </c>
      <c r="M46" s="2776">
        <v>77</v>
      </c>
      <c r="N46" s="2776">
        <v>96</v>
      </c>
    </row>
    <row r="47" spans="1:14" ht="12" customHeight="1" x14ac:dyDescent="0.25">
      <c r="A47" s="2861"/>
      <c r="B47" s="2861"/>
      <c r="C47" s="2861"/>
      <c r="D47" s="2861"/>
      <c r="E47" s="2861"/>
      <c r="F47" s="2861"/>
      <c r="G47" s="2861"/>
      <c r="H47" s="2861"/>
      <c r="I47" s="2861"/>
      <c r="J47" s="2861"/>
      <c r="K47" s="2861"/>
      <c r="L47" s="2861"/>
      <c r="M47" s="2861"/>
      <c r="N47" s="2861"/>
    </row>
    <row r="48" spans="1:14" ht="12" customHeight="1" x14ac:dyDescent="0.25">
      <c r="A48" s="3222" t="s">
        <v>391</v>
      </c>
      <c r="B48" s="3385" t="s">
        <v>15</v>
      </c>
      <c r="C48" s="3385" t="s">
        <v>15</v>
      </c>
      <c r="D48" s="3385" t="s">
        <v>15</v>
      </c>
      <c r="E48" s="3385" t="s">
        <v>15</v>
      </c>
      <c r="F48" s="3385" t="s">
        <v>15</v>
      </c>
      <c r="G48" s="3385" t="s">
        <v>15</v>
      </c>
      <c r="H48" s="3385" t="s">
        <v>15</v>
      </c>
      <c r="I48" s="3385" t="s">
        <v>15</v>
      </c>
      <c r="J48" s="3385" t="s">
        <v>15</v>
      </c>
      <c r="K48" s="3385" t="s">
        <v>15</v>
      </c>
      <c r="L48" s="3385" t="s">
        <v>15</v>
      </c>
      <c r="M48" s="3385" t="s">
        <v>15</v>
      </c>
      <c r="N48" s="3385" t="s">
        <v>15</v>
      </c>
    </row>
    <row r="49" spans="1:14" ht="12" customHeight="1" x14ac:dyDescent="0.25">
      <c r="A49" s="3222" t="s">
        <v>392</v>
      </c>
      <c r="B49" s="3385" t="s">
        <v>15</v>
      </c>
      <c r="C49" s="3385" t="s">
        <v>15</v>
      </c>
      <c r="D49" s="3385" t="s">
        <v>15</v>
      </c>
      <c r="E49" s="3385" t="s">
        <v>15</v>
      </c>
      <c r="F49" s="3385" t="s">
        <v>15</v>
      </c>
      <c r="G49" s="3385" t="s">
        <v>15</v>
      </c>
      <c r="H49" s="3385" t="s">
        <v>15</v>
      </c>
      <c r="I49" s="3385" t="s">
        <v>15</v>
      </c>
      <c r="J49" s="3385" t="s">
        <v>15</v>
      </c>
      <c r="K49" s="3385" t="s">
        <v>15</v>
      </c>
      <c r="L49" s="3385" t="s">
        <v>15</v>
      </c>
      <c r="M49" s="3385" t="s">
        <v>15</v>
      </c>
      <c r="N49" s="3385" t="s">
        <v>15</v>
      </c>
    </row>
    <row r="50" spans="1:14" ht="12" customHeight="1" x14ac:dyDescent="0.25">
      <c r="A50" s="3222" t="s">
        <v>944</v>
      </c>
      <c r="B50" s="3385" t="s">
        <v>15</v>
      </c>
      <c r="C50" s="3385" t="s">
        <v>15</v>
      </c>
      <c r="D50" s="3385" t="s">
        <v>15</v>
      </c>
      <c r="E50" s="3385" t="s">
        <v>15</v>
      </c>
      <c r="F50" s="3385" t="s">
        <v>15</v>
      </c>
      <c r="G50" s="3385" t="s">
        <v>15</v>
      </c>
      <c r="H50" s="3385" t="s">
        <v>15</v>
      </c>
      <c r="I50" s="3385" t="s">
        <v>15</v>
      </c>
      <c r="J50" s="3385" t="s">
        <v>15</v>
      </c>
      <c r="K50" s="3385" t="s">
        <v>15</v>
      </c>
      <c r="L50" s="3385" t="s">
        <v>15</v>
      </c>
      <c r="M50" s="3385" t="s">
        <v>15</v>
      </c>
      <c r="N50" s="3385" t="s">
        <v>15</v>
      </c>
    </row>
    <row r="51" spans="1:14" ht="12" customHeight="1" x14ac:dyDescent="0.25">
      <c r="A51" s="931" t="s">
        <v>945</v>
      </c>
      <c r="B51" s="1477"/>
      <c r="C51" s="1477"/>
      <c r="D51" s="1477"/>
      <c r="E51" s="1477"/>
      <c r="F51" s="1477"/>
      <c r="G51" s="1477"/>
      <c r="H51" s="1477"/>
      <c r="I51" s="1477"/>
      <c r="J51" s="1477"/>
      <c r="K51" s="1477"/>
      <c r="L51" s="1477"/>
      <c r="M51" s="1477"/>
      <c r="N51" s="1477"/>
    </row>
    <row r="52" spans="1:14" ht="12" customHeight="1" x14ac:dyDescent="0.25">
      <c r="A52" s="931" t="s">
        <v>395</v>
      </c>
      <c r="B52" s="1477"/>
      <c r="C52" s="1477"/>
      <c r="D52" s="1477"/>
      <c r="E52" s="1477"/>
      <c r="F52" s="1477"/>
      <c r="G52" s="1477"/>
      <c r="H52" s="1477"/>
      <c r="I52" s="1477"/>
      <c r="J52" s="1477"/>
      <c r="K52" s="1477"/>
      <c r="L52" s="1477"/>
      <c r="M52" s="1477"/>
      <c r="N52" s="1477"/>
    </row>
    <row r="53" spans="1:14" ht="12" customHeight="1" x14ac:dyDescent="0.25">
      <c r="A53" s="931" t="s">
        <v>396</v>
      </c>
      <c r="B53" s="1477"/>
      <c r="C53" s="1477"/>
      <c r="D53" s="1477"/>
      <c r="E53" s="1477"/>
      <c r="F53" s="1477"/>
      <c r="G53" s="1477"/>
      <c r="H53" s="1477"/>
      <c r="I53" s="1477"/>
      <c r="J53" s="1477"/>
      <c r="K53" s="1477"/>
      <c r="L53" s="1477"/>
      <c r="M53" s="1477"/>
      <c r="N53" s="1477"/>
    </row>
    <row r="54" spans="1:14" ht="12" customHeight="1" x14ac:dyDescent="0.25">
      <c r="A54" s="931" t="s">
        <v>397</v>
      </c>
      <c r="B54" s="931"/>
      <c r="C54" s="931"/>
      <c r="D54" s="931"/>
      <c r="E54" s="931"/>
      <c r="F54" s="931"/>
      <c r="G54" s="931"/>
      <c r="H54" s="931"/>
      <c r="I54" s="931"/>
      <c r="J54" s="931"/>
      <c r="K54" s="931"/>
      <c r="L54" s="931"/>
      <c r="M54" s="931"/>
      <c r="N54" s="931"/>
    </row>
    <row r="55" spans="1:14" ht="12" customHeight="1" x14ac:dyDescent="0.25">
      <c r="A55" s="931" t="s">
        <v>946</v>
      </c>
      <c r="B55" s="931"/>
      <c r="C55" s="931"/>
      <c r="D55" s="931"/>
      <c r="E55" s="931"/>
      <c r="F55" s="931"/>
      <c r="G55" s="931"/>
      <c r="H55" s="931"/>
      <c r="I55" s="931"/>
      <c r="J55" s="931"/>
      <c r="K55" s="931"/>
      <c r="L55" s="931"/>
      <c r="M55" s="931"/>
      <c r="N55" s="931"/>
    </row>
  </sheetData>
  <mergeCells count="9">
    <mergeCell ref="A48:N48"/>
    <mergeCell ref="A49:N49"/>
    <mergeCell ref="A50:N50"/>
    <mergeCell ref="A2:N2"/>
    <mergeCell ref="B3:C3"/>
    <mergeCell ref="D3:G3"/>
    <mergeCell ref="H3:J3"/>
    <mergeCell ref="K3:L3"/>
    <mergeCell ref="M3:N3"/>
  </mergeCells>
  <hyperlinks>
    <hyperlink ref="A1" location="ToC!A2" display="Back to Table of Contents" xr:uid="{170AFC9F-3E4F-492D-9209-4EF6A344B76A}"/>
  </hyperlinks>
  <pageMargins left="0.5" right="0.5" top="0.5" bottom="0.5" header="0.25" footer="0.25"/>
  <pageSetup scale="48" orientation="landscape" r:id="rId1"/>
  <headerFooter>
    <oddFooter>&amp;L&amp;G&amp;C&amp;"Scotia,Regular"&amp;9Supplementary Financial Information (SFI)&amp;R29&amp;"Scotia,Regular"&amp;7</oddFooter>
  </headerFooter>
  <legacyDrawingHF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3A6CCE-6818-482D-B162-6BCD5117368B}">
  <sheetPr>
    <pageSetUpPr fitToPage="1"/>
  </sheetPr>
  <dimension ref="A1:N61"/>
  <sheetViews>
    <sheetView showGridLines="0" zoomScaleNormal="100" workbookViewId="0"/>
  </sheetViews>
  <sheetFormatPr defaultRowHeight="12.5" x14ac:dyDescent="0.25"/>
  <cols>
    <col min="1" max="1" width="85.7265625" style="22" customWidth="1"/>
    <col min="2" max="14" width="12.54296875" style="22" customWidth="1"/>
    <col min="15" max="16384" width="8.7265625" style="22"/>
  </cols>
  <sheetData>
    <row r="1" spans="1:14" ht="20" customHeight="1" x14ac:dyDescent="0.25">
      <c r="A1" s="21" t="s">
        <v>13</v>
      </c>
    </row>
    <row r="2" spans="1:14" ht="24.65" customHeight="1" x14ac:dyDescent="0.25">
      <c r="A2" s="3154" t="s">
        <v>947</v>
      </c>
      <c r="B2" s="3154" t="s">
        <v>15</v>
      </c>
      <c r="C2" s="3154" t="s">
        <v>15</v>
      </c>
      <c r="D2" s="3154" t="s">
        <v>15</v>
      </c>
      <c r="E2" s="3154" t="s">
        <v>15</v>
      </c>
      <c r="F2" s="3154" t="s">
        <v>15</v>
      </c>
      <c r="G2" s="3154" t="s">
        <v>15</v>
      </c>
      <c r="H2" s="3154" t="s">
        <v>15</v>
      </c>
      <c r="I2" s="3154" t="s">
        <v>15</v>
      </c>
      <c r="J2" s="3154" t="s">
        <v>15</v>
      </c>
      <c r="K2" s="3154" t="s">
        <v>15</v>
      </c>
      <c r="L2" s="3154" t="s">
        <v>15</v>
      </c>
      <c r="M2" s="3154" t="s">
        <v>15</v>
      </c>
      <c r="N2" s="3154" t="s">
        <v>15</v>
      </c>
    </row>
    <row r="3" spans="1:14" ht="12" customHeight="1" x14ac:dyDescent="0.25">
      <c r="A3" s="3401" t="s">
        <v>948</v>
      </c>
      <c r="B3" s="3401" t="s">
        <v>15</v>
      </c>
      <c r="C3" s="3401" t="s">
        <v>15</v>
      </c>
      <c r="D3" s="3401" t="s">
        <v>15</v>
      </c>
      <c r="E3" s="3401" t="s">
        <v>15</v>
      </c>
      <c r="F3" s="3401" t="s">
        <v>15</v>
      </c>
      <c r="G3" s="3401" t="s">
        <v>15</v>
      </c>
      <c r="H3" s="3401" t="s">
        <v>15</v>
      </c>
      <c r="I3" s="3401" t="s">
        <v>15</v>
      </c>
      <c r="J3" s="3401" t="s">
        <v>15</v>
      </c>
      <c r="K3" s="3401" t="s">
        <v>15</v>
      </c>
      <c r="L3" s="3401" t="s">
        <v>15</v>
      </c>
      <c r="M3" s="2862"/>
      <c r="N3" s="2862"/>
    </row>
    <row r="4" spans="1:14" ht="12" customHeight="1" x14ac:dyDescent="0.25">
      <c r="A4" s="2863"/>
      <c r="B4" s="3402" t="s">
        <v>949</v>
      </c>
      <c r="C4" s="3403" t="s">
        <v>15</v>
      </c>
      <c r="D4" s="3404">
        <v>2023</v>
      </c>
      <c r="E4" s="3405" t="s">
        <v>15</v>
      </c>
      <c r="F4" s="3405" t="s">
        <v>15</v>
      </c>
      <c r="G4" s="3406" t="s">
        <v>15</v>
      </c>
      <c r="H4" s="3407">
        <v>2022</v>
      </c>
      <c r="I4" s="3405" t="s">
        <v>15</v>
      </c>
      <c r="J4" s="3405" t="s">
        <v>15</v>
      </c>
      <c r="K4" s="3408" t="s">
        <v>950</v>
      </c>
      <c r="L4" s="3409" t="s">
        <v>15</v>
      </c>
      <c r="M4" s="3410" t="s">
        <v>951</v>
      </c>
      <c r="N4" s="3410" t="s">
        <v>15</v>
      </c>
    </row>
    <row r="5" spans="1:14" ht="12" customHeight="1" x14ac:dyDescent="0.25">
      <c r="A5" s="2864" t="s">
        <v>952</v>
      </c>
      <c r="B5" s="2865" t="s">
        <v>953</v>
      </c>
      <c r="C5" s="2866" t="s">
        <v>954</v>
      </c>
      <c r="D5" s="2867" t="s">
        <v>955</v>
      </c>
      <c r="E5" s="2868" t="s">
        <v>956</v>
      </c>
      <c r="F5" s="2868" t="s">
        <v>957</v>
      </c>
      <c r="G5" s="2869" t="s">
        <v>954</v>
      </c>
      <c r="H5" s="2867" t="s">
        <v>955</v>
      </c>
      <c r="I5" s="2868" t="s">
        <v>956</v>
      </c>
      <c r="J5" s="2868" t="s">
        <v>957</v>
      </c>
      <c r="K5" s="2870" t="s">
        <v>958</v>
      </c>
      <c r="L5" s="2871">
        <v>2023</v>
      </c>
      <c r="M5" s="2872">
        <v>2023</v>
      </c>
      <c r="N5" s="2873">
        <v>2022</v>
      </c>
    </row>
    <row r="6" spans="1:14" ht="15" customHeight="1" x14ac:dyDescent="0.25">
      <c r="A6" s="2874" t="s">
        <v>959</v>
      </c>
      <c r="B6" s="2875"/>
      <c r="C6" s="2876"/>
      <c r="D6" s="2877"/>
      <c r="E6" s="2878"/>
      <c r="F6" s="2878"/>
      <c r="G6" s="2879"/>
      <c r="H6" s="2877"/>
      <c r="I6" s="2878"/>
      <c r="J6" s="2878"/>
      <c r="K6" s="2880"/>
      <c r="L6" s="2881"/>
      <c r="M6" s="2882"/>
      <c r="N6" s="2883"/>
    </row>
    <row r="7" spans="1:14" ht="12" customHeight="1" x14ac:dyDescent="0.25">
      <c r="A7" s="2884" t="s">
        <v>960</v>
      </c>
      <c r="B7" s="2885">
        <v>4694</v>
      </c>
      <c r="C7" s="2886">
        <v>4773</v>
      </c>
      <c r="D7" s="2887">
        <v>4666</v>
      </c>
      <c r="E7" s="2888">
        <v>4573</v>
      </c>
      <c r="F7" s="2888">
        <v>4460</v>
      </c>
      <c r="G7" s="2889">
        <v>4563</v>
      </c>
      <c r="H7" s="2887">
        <v>4622</v>
      </c>
      <c r="I7" s="2888">
        <v>4676</v>
      </c>
      <c r="J7" s="2888">
        <v>4473</v>
      </c>
      <c r="K7" s="2890">
        <v>9467</v>
      </c>
      <c r="L7" s="2889">
        <v>9023</v>
      </c>
      <c r="M7" s="2891">
        <v>18262</v>
      </c>
      <c r="N7" s="2892">
        <v>18115</v>
      </c>
    </row>
    <row r="8" spans="1:14" ht="12" customHeight="1" x14ac:dyDescent="0.25">
      <c r="A8" s="2893" t="s">
        <v>961</v>
      </c>
      <c r="B8" s="2894">
        <v>3653</v>
      </c>
      <c r="C8" s="2895">
        <v>3660</v>
      </c>
      <c r="D8" s="2896">
        <v>3606</v>
      </c>
      <c r="E8" s="2897">
        <v>3494</v>
      </c>
      <c r="F8" s="2897">
        <v>3453</v>
      </c>
      <c r="G8" s="2898">
        <v>3399</v>
      </c>
      <c r="H8" s="2899">
        <v>3004</v>
      </c>
      <c r="I8" s="2897">
        <v>3123</v>
      </c>
      <c r="J8" s="2897">
        <v>3469</v>
      </c>
      <c r="K8" s="2900">
        <v>7313</v>
      </c>
      <c r="L8" s="2898">
        <v>6852</v>
      </c>
      <c r="M8" s="2901">
        <v>13952</v>
      </c>
      <c r="N8" s="2902">
        <v>13301</v>
      </c>
    </row>
    <row r="9" spans="1:14" ht="12" customHeight="1" x14ac:dyDescent="0.25">
      <c r="A9" s="2903" t="s">
        <v>962</v>
      </c>
      <c r="B9" s="2894">
        <v>8347</v>
      </c>
      <c r="C9" s="2895">
        <v>8433</v>
      </c>
      <c r="D9" s="2896">
        <v>8272</v>
      </c>
      <c r="E9" s="2897">
        <v>8067</v>
      </c>
      <c r="F9" s="2897">
        <v>7913</v>
      </c>
      <c r="G9" s="2898">
        <v>7962</v>
      </c>
      <c r="H9" s="2899">
        <v>7626</v>
      </c>
      <c r="I9" s="2897">
        <v>7799</v>
      </c>
      <c r="J9" s="2897">
        <v>7942</v>
      </c>
      <c r="K9" s="2900">
        <v>16780</v>
      </c>
      <c r="L9" s="2898">
        <v>15875</v>
      </c>
      <c r="M9" s="2901">
        <v>32214</v>
      </c>
      <c r="N9" s="2902">
        <v>31416</v>
      </c>
    </row>
    <row r="10" spans="1:14" ht="12" customHeight="1" x14ac:dyDescent="0.25">
      <c r="A10" s="2904" t="s">
        <v>963</v>
      </c>
      <c r="B10" s="2894">
        <v>1007</v>
      </c>
      <c r="C10" s="2895">
        <v>962</v>
      </c>
      <c r="D10" s="2896">
        <v>1256</v>
      </c>
      <c r="E10" s="2897">
        <v>819</v>
      </c>
      <c r="F10" s="2897">
        <v>709</v>
      </c>
      <c r="G10" s="2898">
        <v>638</v>
      </c>
      <c r="H10" s="2899">
        <v>529</v>
      </c>
      <c r="I10" s="2897">
        <v>412</v>
      </c>
      <c r="J10" s="2897">
        <v>219</v>
      </c>
      <c r="K10" s="2900">
        <v>1969</v>
      </c>
      <c r="L10" s="2898">
        <v>1347</v>
      </c>
      <c r="M10" s="2901">
        <v>3422</v>
      </c>
      <c r="N10" s="2902">
        <v>1382</v>
      </c>
    </row>
    <row r="11" spans="1:14" ht="12" customHeight="1" x14ac:dyDescent="0.25">
      <c r="A11" s="2905" t="s">
        <v>964</v>
      </c>
      <c r="B11" s="2894">
        <v>4711</v>
      </c>
      <c r="C11" s="2895">
        <v>4739</v>
      </c>
      <c r="D11" s="2896">
        <v>5527</v>
      </c>
      <c r="E11" s="2897">
        <v>4559</v>
      </c>
      <c r="F11" s="2897">
        <v>4574</v>
      </c>
      <c r="G11" s="2898">
        <v>4461</v>
      </c>
      <c r="H11" s="2899">
        <v>4529</v>
      </c>
      <c r="I11" s="2897">
        <v>4191</v>
      </c>
      <c r="J11" s="2897">
        <v>4159</v>
      </c>
      <c r="K11" s="2900">
        <v>9450</v>
      </c>
      <c r="L11" s="2898">
        <v>9035</v>
      </c>
      <c r="M11" s="2901">
        <v>19121</v>
      </c>
      <c r="N11" s="2902">
        <v>17102</v>
      </c>
    </row>
    <row r="12" spans="1:14" ht="12" customHeight="1" x14ac:dyDescent="0.25">
      <c r="A12" s="2904" t="s">
        <v>965</v>
      </c>
      <c r="B12" s="2894">
        <v>2629</v>
      </c>
      <c r="C12" s="2895">
        <v>2732</v>
      </c>
      <c r="D12" s="2896">
        <v>1489</v>
      </c>
      <c r="E12" s="2897">
        <v>2689</v>
      </c>
      <c r="F12" s="2897">
        <v>2630</v>
      </c>
      <c r="G12" s="2898">
        <v>2863</v>
      </c>
      <c r="H12" s="2899">
        <v>2568</v>
      </c>
      <c r="I12" s="2897">
        <v>3196</v>
      </c>
      <c r="J12" s="2897">
        <v>3564</v>
      </c>
      <c r="K12" s="2900">
        <v>5361</v>
      </c>
      <c r="L12" s="2898">
        <v>5493</v>
      </c>
      <c r="M12" s="2901">
        <v>9671</v>
      </c>
      <c r="N12" s="2902">
        <v>12932</v>
      </c>
    </row>
    <row r="13" spans="1:14" ht="12" customHeight="1" x14ac:dyDescent="0.25">
      <c r="A13" s="2905" t="s">
        <v>966</v>
      </c>
      <c r="B13" s="2894">
        <v>537</v>
      </c>
      <c r="C13" s="2895">
        <v>533</v>
      </c>
      <c r="D13" s="2896">
        <v>135</v>
      </c>
      <c r="E13" s="2897">
        <v>497</v>
      </c>
      <c r="F13" s="2897">
        <v>484</v>
      </c>
      <c r="G13" s="2898">
        <v>1105</v>
      </c>
      <c r="H13" s="2899">
        <v>475</v>
      </c>
      <c r="I13" s="2897">
        <v>602</v>
      </c>
      <c r="J13" s="2897">
        <v>817</v>
      </c>
      <c r="K13" s="2900">
        <v>1070</v>
      </c>
      <c r="L13" s="2898">
        <v>1589</v>
      </c>
      <c r="M13" s="2901">
        <v>2221</v>
      </c>
      <c r="N13" s="2902">
        <v>2758</v>
      </c>
    </row>
    <row r="14" spans="1:14" ht="12" customHeight="1" x14ac:dyDescent="0.25">
      <c r="A14" s="2903" t="s">
        <v>967</v>
      </c>
      <c r="B14" s="2894">
        <v>2092</v>
      </c>
      <c r="C14" s="2895">
        <v>2199</v>
      </c>
      <c r="D14" s="2896">
        <v>1354</v>
      </c>
      <c r="E14" s="2897">
        <v>2192</v>
      </c>
      <c r="F14" s="2897">
        <v>2146</v>
      </c>
      <c r="G14" s="2898">
        <v>1758</v>
      </c>
      <c r="H14" s="2899">
        <v>2093</v>
      </c>
      <c r="I14" s="2897">
        <v>2594</v>
      </c>
      <c r="J14" s="2897">
        <v>2747</v>
      </c>
      <c r="K14" s="2900">
        <v>4291</v>
      </c>
      <c r="L14" s="2898">
        <v>3904</v>
      </c>
      <c r="M14" s="2901">
        <v>7450</v>
      </c>
      <c r="N14" s="2902">
        <v>10174</v>
      </c>
    </row>
    <row r="15" spans="1:14" ht="12" customHeight="1" x14ac:dyDescent="0.25">
      <c r="A15" s="2904" t="s">
        <v>968</v>
      </c>
      <c r="B15" s="2894">
        <v>26</v>
      </c>
      <c r="C15" s="2895">
        <v>25</v>
      </c>
      <c r="D15" s="2896">
        <v>31</v>
      </c>
      <c r="E15" s="2897">
        <v>20</v>
      </c>
      <c r="F15" s="2897">
        <v>24</v>
      </c>
      <c r="G15" s="2898">
        <v>37</v>
      </c>
      <c r="H15" s="2899">
        <v>38</v>
      </c>
      <c r="I15" s="2897">
        <v>54</v>
      </c>
      <c r="J15" s="2897">
        <v>78</v>
      </c>
      <c r="K15" s="2900">
        <v>51</v>
      </c>
      <c r="L15" s="2898">
        <v>61</v>
      </c>
      <c r="M15" s="2901">
        <v>112</v>
      </c>
      <c r="N15" s="2902">
        <v>258</v>
      </c>
    </row>
    <row r="16" spans="1:14" ht="12" customHeight="1" x14ac:dyDescent="0.25">
      <c r="A16" s="2905" t="s">
        <v>969</v>
      </c>
      <c r="B16" s="2894">
        <v>2066</v>
      </c>
      <c r="C16" s="2895">
        <v>2174</v>
      </c>
      <c r="D16" s="2896">
        <v>1323</v>
      </c>
      <c r="E16" s="2897">
        <v>2172</v>
      </c>
      <c r="F16" s="2897">
        <v>2122</v>
      </c>
      <c r="G16" s="2898">
        <v>1721</v>
      </c>
      <c r="H16" s="2899">
        <v>2055</v>
      </c>
      <c r="I16" s="2897">
        <v>2540</v>
      </c>
      <c r="J16" s="2897">
        <v>2669</v>
      </c>
      <c r="K16" s="2900">
        <v>4240</v>
      </c>
      <c r="L16" s="2898">
        <v>3843</v>
      </c>
      <c r="M16" s="2901">
        <v>7338</v>
      </c>
      <c r="N16" s="2902">
        <v>9916</v>
      </c>
    </row>
    <row r="17" spans="1:14" ht="12" customHeight="1" x14ac:dyDescent="0.25">
      <c r="A17" s="2905" t="s">
        <v>970</v>
      </c>
      <c r="B17" s="2894">
        <v>123</v>
      </c>
      <c r="C17" s="2895">
        <v>108</v>
      </c>
      <c r="D17" s="2896">
        <v>109</v>
      </c>
      <c r="E17" s="2897">
        <v>105</v>
      </c>
      <c r="F17" s="2897">
        <v>104</v>
      </c>
      <c r="G17" s="2898">
        <v>101</v>
      </c>
      <c r="H17" s="2899">
        <v>106</v>
      </c>
      <c r="I17" s="2897">
        <v>36</v>
      </c>
      <c r="J17" s="2897">
        <v>74</v>
      </c>
      <c r="K17" s="2900">
        <v>231</v>
      </c>
      <c r="L17" s="2898">
        <v>205</v>
      </c>
      <c r="M17" s="2901">
        <v>419</v>
      </c>
      <c r="N17" s="2902">
        <v>260</v>
      </c>
    </row>
    <row r="18" spans="1:14" ht="12" customHeight="1" x14ac:dyDescent="0.25">
      <c r="A18" s="2905" t="s">
        <v>971</v>
      </c>
      <c r="B18" s="2894">
        <v>1943</v>
      </c>
      <c r="C18" s="2895">
        <v>2066</v>
      </c>
      <c r="D18" s="2896">
        <v>1214</v>
      </c>
      <c r="E18" s="2897">
        <v>2067</v>
      </c>
      <c r="F18" s="2897">
        <v>2018</v>
      </c>
      <c r="G18" s="2898">
        <v>1620</v>
      </c>
      <c r="H18" s="2899">
        <v>1949</v>
      </c>
      <c r="I18" s="2897">
        <v>2504</v>
      </c>
      <c r="J18" s="2897">
        <v>2595</v>
      </c>
      <c r="K18" s="2900">
        <v>4009</v>
      </c>
      <c r="L18" s="2898">
        <v>3638</v>
      </c>
      <c r="M18" s="2901">
        <v>6919</v>
      </c>
      <c r="N18" s="2902">
        <v>9656</v>
      </c>
    </row>
    <row r="19" spans="1:14" ht="12" customHeight="1" x14ac:dyDescent="0.25">
      <c r="A19" s="2893" t="s">
        <v>972</v>
      </c>
      <c r="B19" s="2906">
        <v>1.57</v>
      </c>
      <c r="C19" s="2907">
        <v>1.68</v>
      </c>
      <c r="D19" s="2908">
        <v>0.99</v>
      </c>
      <c r="E19" s="2909">
        <v>1.7</v>
      </c>
      <c r="F19" s="2909">
        <v>1.68</v>
      </c>
      <c r="G19" s="2910">
        <v>1.35</v>
      </c>
      <c r="H19" s="2911">
        <v>1.63</v>
      </c>
      <c r="I19" s="2909">
        <v>2.09</v>
      </c>
      <c r="J19" s="2909">
        <v>2.16</v>
      </c>
      <c r="K19" s="2912">
        <v>3.25</v>
      </c>
      <c r="L19" s="2907">
        <v>3.02</v>
      </c>
      <c r="M19" s="2909">
        <v>5.72</v>
      </c>
      <c r="N19" s="2909">
        <v>8.02</v>
      </c>
    </row>
    <row r="20" spans="1:14" ht="12" customHeight="1" x14ac:dyDescent="0.25">
      <c r="A20" s="2903" t="s">
        <v>973</v>
      </c>
      <c r="B20" s="2894">
        <v>1228</v>
      </c>
      <c r="C20" s="2895">
        <v>1221</v>
      </c>
      <c r="D20" s="2896">
        <v>1211</v>
      </c>
      <c r="E20" s="2897">
        <v>1214</v>
      </c>
      <c r="F20" s="2897">
        <v>1197</v>
      </c>
      <c r="G20" s="2913">
        <v>1199</v>
      </c>
      <c r="H20" s="2914">
        <v>1199</v>
      </c>
      <c r="I20" s="2897">
        <v>1203</v>
      </c>
      <c r="J20" s="2897">
        <v>1201</v>
      </c>
      <c r="K20" s="2900">
        <v>1225</v>
      </c>
      <c r="L20" s="2915">
        <v>1199</v>
      </c>
      <c r="M20" s="2901">
        <v>1204</v>
      </c>
      <c r="N20" s="2902">
        <v>1208</v>
      </c>
    </row>
    <row r="21" spans="1:14" ht="12" customHeight="1" x14ac:dyDescent="0.25">
      <c r="A21" s="2905"/>
      <c r="B21" s="2916"/>
      <c r="C21" s="2917"/>
      <c r="D21" s="2918"/>
      <c r="E21" s="2919"/>
      <c r="F21" s="2919"/>
      <c r="G21" s="2920"/>
      <c r="H21" s="2921"/>
      <c r="I21" s="2919"/>
      <c r="J21" s="2919"/>
      <c r="K21" s="2922"/>
      <c r="L21" s="2920"/>
      <c r="M21" s="2923"/>
      <c r="N21" s="2919"/>
    </row>
    <row r="22" spans="1:14" ht="15" customHeight="1" x14ac:dyDescent="0.25">
      <c r="A22" s="2924" t="s">
        <v>974</v>
      </c>
      <c r="B22" s="2916"/>
      <c r="C22" s="2917"/>
      <c r="D22" s="2922"/>
      <c r="E22" s="2925"/>
      <c r="F22" s="2925"/>
      <c r="G22" s="2926"/>
      <c r="H22" s="2927"/>
      <c r="I22" s="2925"/>
      <c r="J22" s="2925"/>
      <c r="K22" s="2922"/>
      <c r="L22" s="2926"/>
      <c r="M22" s="2923"/>
      <c r="N22" s="2925"/>
    </row>
    <row r="23" spans="1:14" ht="15" customHeight="1" x14ac:dyDescent="0.25">
      <c r="A23" s="2904" t="s">
        <v>975</v>
      </c>
      <c r="B23" s="2916"/>
      <c r="C23" s="2917"/>
      <c r="D23" s="2922"/>
      <c r="E23" s="2925"/>
      <c r="F23" s="2925"/>
      <c r="G23" s="2926"/>
      <c r="H23" s="2927"/>
      <c r="I23" s="2925"/>
      <c r="J23" s="2925"/>
      <c r="K23" s="2922"/>
      <c r="L23" s="2926"/>
      <c r="M23" s="2923"/>
      <c r="N23" s="2925"/>
    </row>
    <row r="24" spans="1:14" ht="12" customHeight="1" x14ac:dyDescent="0.25">
      <c r="A24" s="2928" t="s">
        <v>976</v>
      </c>
      <c r="B24" s="2894">
        <v>0</v>
      </c>
      <c r="C24" s="2895">
        <v>0</v>
      </c>
      <c r="D24" s="2896">
        <v>-367</v>
      </c>
      <c r="E24" s="2897">
        <v>0</v>
      </c>
      <c r="F24" s="2897">
        <v>0</v>
      </c>
      <c r="G24" s="2898">
        <v>0</v>
      </c>
      <c r="H24" s="2899">
        <v>361</v>
      </c>
      <c r="I24" s="2897">
        <v>0</v>
      </c>
      <c r="J24" s="2897">
        <v>0</v>
      </c>
      <c r="K24" s="2900">
        <v>0</v>
      </c>
      <c r="L24" s="2898">
        <v>0</v>
      </c>
      <c r="M24" s="2901">
        <v>-367</v>
      </c>
      <c r="N24" s="2902">
        <v>361</v>
      </c>
    </row>
    <row r="25" spans="1:14" ht="12" customHeight="1" x14ac:dyDescent="0.25">
      <c r="A25" s="2904" t="s">
        <v>977</v>
      </c>
      <c r="B25" s="2894"/>
      <c r="C25" s="2895"/>
      <c r="D25" s="2896"/>
      <c r="E25" s="2897"/>
      <c r="F25" s="2897"/>
      <c r="G25" s="2898"/>
      <c r="H25" s="2899"/>
      <c r="I25" s="2897"/>
      <c r="J25" s="2897"/>
      <c r="K25" s="2900">
        <v>0</v>
      </c>
      <c r="L25" s="2898">
        <v>0</v>
      </c>
      <c r="M25" s="2901"/>
      <c r="N25" s="2902"/>
    </row>
    <row r="26" spans="1:14" ht="12" customHeight="1" x14ac:dyDescent="0.25">
      <c r="A26" s="2928" t="s">
        <v>978</v>
      </c>
      <c r="B26" s="2894">
        <v>0</v>
      </c>
      <c r="C26" s="2895">
        <v>0</v>
      </c>
      <c r="D26" s="2896">
        <v>354</v>
      </c>
      <c r="E26" s="2897">
        <v>0</v>
      </c>
      <c r="F26" s="2897">
        <v>0</v>
      </c>
      <c r="G26" s="2898">
        <v>0</v>
      </c>
      <c r="H26" s="2899">
        <v>85</v>
      </c>
      <c r="I26" s="2897">
        <v>0</v>
      </c>
      <c r="J26" s="2897">
        <v>0</v>
      </c>
      <c r="K26" s="2900">
        <v>0</v>
      </c>
      <c r="L26" s="2898">
        <v>0</v>
      </c>
      <c r="M26" s="2901">
        <v>354</v>
      </c>
      <c r="N26" s="2902">
        <v>85</v>
      </c>
    </row>
    <row r="27" spans="1:14" ht="12" customHeight="1" x14ac:dyDescent="0.25">
      <c r="A27" s="2928" t="s">
        <v>979</v>
      </c>
      <c r="B27" s="2894">
        <v>0</v>
      </c>
      <c r="C27" s="2895">
        <v>0</v>
      </c>
      <c r="D27" s="2896">
        <v>87</v>
      </c>
      <c r="E27" s="2897">
        <v>0</v>
      </c>
      <c r="F27" s="2897">
        <v>0</v>
      </c>
      <c r="G27" s="2898">
        <v>0</v>
      </c>
      <c r="H27" s="2899">
        <v>0</v>
      </c>
      <c r="I27" s="2897">
        <v>0</v>
      </c>
      <c r="J27" s="2897">
        <v>0</v>
      </c>
      <c r="K27" s="2900">
        <v>0</v>
      </c>
      <c r="L27" s="2898">
        <v>0</v>
      </c>
      <c r="M27" s="2901">
        <v>87</v>
      </c>
      <c r="N27" s="2902">
        <v>0</v>
      </c>
    </row>
    <row r="28" spans="1:14" ht="12" customHeight="1" x14ac:dyDescent="0.25">
      <c r="A28" s="2928" t="s">
        <v>980</v>
      </c>
      <c r="B28" s="2894">
        <v>0</v>
      </c>
      <c r="C28" s="2895">
        <v>0</v>
      </c>
      <c r="D28" s="2896">
        <v>346</v>
      </c>
      <c r="E28" s="2897">
        <v>0</v>
      </c>
      <c r="F28" s="2897">
        <v>0</v>
      </c>
      <c r="G28" s="2898">
        <v>0</v>
      </c>
      <c r="H28" s="2899">
        <v>0</v>
      </c>
      <c r="I28" s="2897">
        <v>0</v>
      </c>
      <c r="J28" s="2897">
        <v>0</v>
      </c>
      <c r="K28" s="2900">
        <v>0</v>
      </c>
      <c r="L28" s="2898">
        <v>0</v>
      </c>
      <c r="M28" s="2901">
        <v>346</v>
      </c>
      <c r="N28" s="2902">
        <v>0</v>
      </c>
    </row>
    <row r="29" spans="1:14" ht="12" customHeight="1" x14ac:dyDescent="0.25">
      <c r="A29" s="2928" t="s">
        <v>981</v>
      </c>
      <c r="B29" s="2894">
        <v>18</v>
      </c>
      <c r="C29" s="2895">
        <v>18</v>
      </c>
      <c r="D29" s="2896">
        <v>19</v>
      </c>
      <c r="E29" s="2897">
        <v>20</v>
      </c>
      <c r="F29" s="2897">
        <v>21</v>
      </c>
      <c r="G29" s="2898">
        <v>21</v>
      </c>
      <c r="H29" s="2899">
        <v>24</v>
      </c>
      <c r="I29" s="2897">
        <v>24</v>
      </c>
      <c r="J29" s="2897">
        <v>24</v>
      </c>
      <c r="K29" s="2900">
        <v>36</v>
      </c>
      <c r="L29" s="2898">
        <v>42</v>
      </c>
      <c r="M29" s="2901">
        <v>81</v>
      </c>
      <c r="N29" s="2902">
        <v>97</v>
      </c>
    </row>
    <row r="30" spans="1:14" ht="12" customHeight="1" x14ac:dyDescent="0.25">
      <c r="A30" s="2928" t="s">
        <v>982</v>
      </c>
      <c r="B30" s="2894">
        <v>0</v>
      </c>
      <c r="C30" s="2895">
        <v>0</v>
      </c>
      <c r="D30" s="2896">
        <v>0</v>
      </c>
      <c r="E30" s="2897">
        <v>0</v>
      </c>
      <c r="F30" s="2897">
        <v>0</v>
      </c>
      <c r="G30" s="2898">
        <v>0</v>
      </c>
      <c r="H30" s="2899">
        <v>133</v>
      </c>
      <c r="I30" s="2897">
        <v>0</v>
      </c>
      <c r="J30" s="2897">
        <v>0</v>
      </c>
      <c r="K30" s="2900">
        <v>0</v>
      </c>
      <c r="L30" s="2898">
        <v>0</v>
      </c>
      <c r="M30" s="2901">
        <v>0</v>
      </c>
      <c r="N30" s="2902">
        <v>133</v>
      </c>
    </row>
    <row r="31" spans="1:14" ht="14.5" customHeight="1" x14ac:dyDescent="0.25">
      <c r="A31" s="2904" t="s">
        <v>983</v>
      </c>
      <c r="B31" s="2894">
        <v>18</v>
      </c>
      <c r="C31" s="2895">
        <v>18</v>
      </c>
      <c r="D31" s="2896">
        <v>806</v>
      </c>
      <c r="E31" s="2897">
        <v>20</v>
      </c>
      <c r="F31" s="2897">
        <v>21</v>
      </c>
      <c r="G31" s="2898">
        <v>21</v>
      </c>
      <c r="H31" s="2899">
        <v>242</v>
      </c>
      <c r="I31" s="2897">
        <v>24</v>
      </c>
      <c r="J31" s="2897">
        <v>24</v>
      </c>
      <c r="K31" s="2900">
        <v>36</v>
      </c>
      <c r="L31" s="2898">
        <v>42</v>
      </c>
      <c r="M31" s="2901">
        <v>868</v>
      </c>
      <c r="N31" s="2902">
        <v>315</v>
      </c>
    </row>
    <row r="32" spans="1:14" ht="12" customHeight="1" x14ac:dyDescent="0.25">
      <c r="A32" s="2903" t="s">
        <v>984</v>
      </c>
      <c r="B32" s="2894">
        <v>18</v>
      </c>
      <c r="C32" s="2895">
        <v>18</v>
      </c>
      <c r="D32" s="2896">
        <v>439</v>
      </c>
      <c r="E32" s="2897">
        <v>20</v>
      </c>
      <c r="F32" s="2897">
        <v>21</v>
      </c>
      <c r="G32" s="2898">
        <v>21</v>
      </c>
      <c r="H32" s="2899">
        <v>603</v>
      </c>
      <c r="I32" s="2897">
        <v>24</v>
      </c>
      <c r="J32" s="2897">
        <v>24</v>
      </c>
      <c r="K32" s="2929">
        <v>36</v>
      </c>
      <c r="L32" s="2898">
        <v>42</v>
      </c>
      <c r="M32" s="2930">
        <v>501</v>
      </c>
      <c r="N32" s="2902">
        <v>676</v>
      </c>
    </row>
    <row r="33" spans="1:14" ht="12" customHeight="1" x14ac:dyDescent="0.25">
      <c r="A33" s="2904" t="s">
        <v>985</v>
      </c>
      <c r="B33" s="2894"/>
      <c r="C33" s="2895"/>
      <c r="D33" s="2896"/>
      <c r="E33" s="2897"/>
      <c r="F33" s="2897"/>
      <c r="G33" s="2898"/>
      <c r="H33" s="2899"/>
      <c r="I33" s="2897"/>
      <c r="J33" s="2897"/>
      <c r="K33" s="2900">
        <v>0</v>
      </c>
      <c r="L33" s="2898">
        <v>0</v>
      </c>
      <c r="M33" s="2901"/>
      <c r="N33" s="2902"/>
    </row>
    <row r="34" spans="1:14" ht="12" customHeight="1" x14ac:dyDescent="0.25">
      <c r="A34" s="2928" t="s">
        <v>976</v>
      </c>
      <c r="B34" s="2894">
        <v>0</v>
      </c>
      <c r="C34" s="2895">
        <v>0</v>
      </c>
      <c r="D34" s="2896">
        <v>48</v>
      </c>
      <c r="E34" s="2897">
        <v>0</v>
      </c>
      <c r="F34" s="2897">
        <v>0</v>
      </c>
      <c r="G34" s="2898">
        <v>0</v>
      </c>
      <c r="H34" s="2899">
        <v>-21</v>
      </c>
      <c r="I34" s="2897">
        <v>0</v>
      </c>
      <c r="J34" s="2897">
        <v>0</v>
      </c>
      <c r="K34" s="2929">
        <v>0</v>
      </c>
      <c r="L34" s="2898">
        <v>0</v>
      </c>
      <c r="M34" s="2930">
        <v>48</v>
      </c>
      <c r="N34" s="2902">
        <v>-21</v>
      </c>
    </row>
    <row r="35" spans="1:14" ht="12" customHeight="1" x14ac:dyDescent="0.25">
      <c r="A35" s="2928" t="s">
        <v>986</v>
      </c>
      <c r="B35" s="2894">
        <v>0</v>
      </c>
      <c r="C35" s="2895">
        <v>0</v>
      </c>
      <c r="D35" s="2896">
        <v>0</v>
      </c>
      <c r="E35" s="2897">
        <v>0</v>
      </c>
      <c r="F35" s="2897">
        <v>0</v>
      </c>
      <c r="G35" s="2898">
        <v>579</v>
      </c>
      <c r="H35" s="2899">
        <v>0</v>
      </c>
      <c r="I35" s="2897">
        <v>0</v>
      </c>
      <c r="J35" s="2897">
        <v>0</v>
      </c>
      <c r="K35" s="2929">
        <v>0</v>
      </c>
      <c r="L35" s="2898">
        <v>579</v>
      </c>
      <c r="M35" s="2930">
        <v>579</v>
      </c>
      <c r="N35" s="2902">
        <v>0</v>
      </c>
    </row>
    <row r="36" spans="1:14" ht="12" customHeight="1" x14ac:dyDescent="0.25">
      <c r="A36" s="2928" t="s">
        <v>981</v>
      </c>
      <c r="B36" s="2894">
        <v>-5</v>
      </c>
      <c r="C36" s="2895">
        <v>-5</v>
      </c>
      <c r="D36" s="2896">
        <v>-5</v>
      </c>
      <c r="E36" s="2897">
        <v>-5</v>
      </c>
      <c r="F36" s="2897">
        <v>-6</v>
      </c>
      <c r="G36" s="2898">
        <v>-6</v>
      </c>
      <c r="H36" s="2899">
        <v>-6</v>
      </c>
      <c r="I36" s="2897">
        <v>-7</v>
      </c>
      <c r="J36" s="2897">
        <v>-6</v>
      </c>
      <c r="K36" s="2929">
        <v>-10</v>
      </c>
      <c r="L36" s="2898">
        <v>-12</v>
      </c>
      <c r="M36" s="2930">
        <v>-22</v>
      </c>
      <c r="N36" s="2902">
        <v>-26</v>
      </c>
    </row>
    <row r="37" spans="1:14" ht="12" customHeight="1" x14ac:dyDescent="0.25">
      <c r="A37" s="2928" t="s">
        <v>978</v>
      </c>
      <c r="B37" s="2894">
        <v>0</v>
      </c>
      <c r="C37" s="2895">
        <v>0</v>
      </c>
      <c r="D37" s="2896">
        <v>-96</v>
      </c>
      <c r="E37" s="2897">
        <v>0</v>
      </c>
      <c r="F37" s="2897">
        <v>0</v>
      </c>
      <c r="G37" s="2898">
        <v>0</v>
      </c>
      <c r="H37" s="2899">
        <v>-19</v>
      </c>
      <c r="I37" s="2897">
        <v>0</v>
      </c>
      <c r="J37" s="2897">
        <v>0</v>
      </c>
      <c r="K37" s="2929">
        <v>0</v>
      </c>
      <c r="L37" s="2898">
        <v>0</v>
      </c>
      <c r="M37" s="2930">
        <v>-96</v>
      </c>
      <c r="N37" s="2902">
        <v>-19</v>
      </c>
    </row>
    <row r="38" spans="1:14" ht="12" customHeight="1" x14ac:dyDescent="0.25">
      <c r="A38" s="2928" t="s">
        <v>979</v>
      </c>
      <c r="B38" s="2894">
        <v>0</v>
      </c>
      <c r="C38" s="2895">
        <v>0</v>
      </c>
      <c r="D38" s="2896">
        <v>-24</v>
      </c>
      <c r="E38" s="2897">
        <v>0</v>
      </c>
      <c r="F38" s="2897">
        <v>0</v>
      </c>
      <c r="G38" s="2898">
        <v>0</v>
      </c>
      <c r="H38" s="2899">
        <v>0</v>
      </c>
      <c r="I38" s="2897">
        <v>0</v>
      </c>
      <c r="J38" s="2897">
        <v>0</v>
      </c>
      <c r="K38" s="2929">
        <v>0</v>
      </c>
      <c r="L38" s="2898">
        <v>0</v>
      </c>
      <c r="M38" s="2930">
        <v>-24</v>
      </c>
      <c r="N38" s="2902">
        <v>0</v>
      </c>
    </row>
    <row r="39" spans="1:14" ht="12" customHeight="1" x14ac:dyDescent="0.25">
      <c r="A39" s="2928" t="s">
        <v>980</v>
      </c>
      <c r="B39" s="2894">
        <v>0</v>
      </c>
      <c r="C39" s="2895">
        <v>0</v>
      </c>
      <c r="D39" s="2896">
        <v>-73</v>
      </c>
      <c r="E39" s="2897">
        <v>0</v>
      </c>
      <c r="F39" s="2897">
        <v>0</v>
      </c>
      <c r="G39" s="2898">
        <v>0</v>
      </c>
      <c r="H39" s="2899">
        <v>0</v>
      </c>
      <c r="I39" s="2897">
        <v>0</v>
      </c>
      <c r="J39" s="2897">
        <v>0</v>
      </c>
      <c r="K39" s="2929">
        <v>0</v>
      </c>
      <c r="L39" s="2898">
        <v>0</v>
      </c>
      <c r="M39" s="2930">
        <v>-73</v>
      </c>
      <c r="N39" s="2902">
        <v>0</v>
      </c>
    </row>
    <row r="40" spans="1:14" ht="12" customHeight="1" x14ac:dyDescent="0.25">
      <c r="A40" s="2928" t="s">
        <v>982</v>
      </c>
      <c r="B40" s="2894">
        <v>0</v>
      </c>
      <c r="C40" s="2895">
        <v>0</v>
      </c>
      <c r="D40" s="2896">
        <v>0</v>
      </c>
      <c r="E40" s="2897">
        <v>0</v>
      </c>
      <c r="F40" s="2897">
        <v>0</v>
      </c>
      <c r="G40" s="2898">
        <v>0</v>
      </c>
      <c r="H40" s="2899">
        <v>-35</v>
      </c>
      <c r="I40" s="2897">
        <v>0</v>
      </c>
      <c r="J40" s="2897">
        <v>0</v>
      </c>
      <c r="K40" s="2929">
        <v>0</v>
      </c>
      <c r="L40" s="2898">
        <v>0</v>
      </c>
      <c r="M40" s="2930">
        <v>0</v>
      </c>
      <c r="N40" s="2902">
        <v>-35</v>
      </c>
    </row>
    <row r="41" spans="1:14" ht="12" customHeight="1" x14ac:dyDescent="0.25">
      <c r="A41" s="2903" t="s">
        <v>987</v>
      </c>
      <c r="B41" s="2931">
        <v>-5</v>
      </c>
      <c r="C41" s="2915">
        <v>-5</v>
      </c>
      <c r="D41" s="2896">
        <v>-150</v>
      </c>
      <c r="E41" s="2897">
        <v>-5</v>
      </c>
      <c r="F41" s="2897">
        <v>-6</v>
      </c>
      <c r="G41" s="2898">
        <v>573</v>
      </c>
      <c r="H41" s="2899">
        <v>-81</v>
      </c>
      <c r="I41" s="2897">
        <v>-7</v>
      </c>
      <c r="J41" s="2897">
        <v>-6</v>
      </c>
      <c r="K41" s="2900">
        <v>-10</v>
      </c>
      <c r="L41" s="2898">
        <v>567</v>
      </c>
      <c r="M41" s="2901">
        <v>412</v>
      </c>
      <c r="N41" s="2902">
        <v>-101</v>
      </c>
    </row>
    <row r="42" spans="1:14" ht="12" customHeight="1" x14ac:dyDescent="0.25">
      <c r="A42" s="2903" t="s">
        <v>988</v>
      </c>
      <c r="B42" s="2894">
        <v>13</v>
      </c>
      <c r="C42" s="2895">
        <v>13</v>
      </c>
      <c r="D42" s="2896">
        <v>289</v>
      </c>
      <c r="E42" s="2897">
        <v>15</v>
      </c>
      <c r="F42" s="2897">
        <v>15</v>
      </c>
      <c r="G42" s="2898">
        <v>594</v>
      </c>
      <c r="H42" s="2899">
        <v>522</v>
      </c>
      <c r="I42" s="2897">
        <v>17</v>
      </c>
      <c r="J42" s="2897">
        <v>18</v>
      </c>
      <c r="K42" s="2900">
        <v>26</v>
      </c>
      <c r="L42" s="2898">
        <v>609</v>
      </c>
      <c r="M42" s="2901">
        <v>913</v>
      </c>
      <c r="N42" s="2902">
        <v>575</v>
      </c>
    </row>
    <row r="43" spans="1:14" ht="12" customHeight="1" x14ac:dyDescent="0.25">
      <c r="A43" s="2904" t="s">
        <v>989</v>
      </c>
      <c r="B43" s="2894">
        <v>0</v>
      </c>
      <c r="C43" s="2895">
        <v>0</v>
      </c>
      <c r="D43" s="2896">
        <v>-3</v>
      </c>
      <c r="E43" s="2897">
        <v>0</v>
      </c>
      <c r="F43" s="2897">
        <v>0</v>
      </c>
      <c r="G43" s="2898">
        <v>0</v>
      </c>
      <c r="H43" s="2899">
        <v>-1</v>
      </c>
      <c r="I43" s="2897">
        <v>0</v>
      </c>
      <c r="J43" s="2897">
        <v>0</v>
      </c>
      <c r="K43" s="2900">
        <v>0</v>
      </c>
      <c r="L43" s="2898">
        <v>0</v>
      </c>
      <c r="M43" s="2901">
        <v>-3</v>
      </c>
      <c r="N43" s="2902">
        <v>-1</v>
      </c>
    </row>
    <row r="44" spans="1:14" ht="24" customHeight="1" x14ac:dyDescent="0.25">
      <c r="A44" s="2903" t="s">
        <v>990</v>
      </c>
      <c r="B44" s="2894">
        <v>13</v>
      </c>
      <c r="C44" s="2895">
        <v>13</v>
      </c>
      <c r="D44" s="2896">
        <v>286</v>
      </c>
      <c r="E44" s="2897">
        <v>15</v>
      </c>
      <c r="F44" s="2897">
        <v>15</v>
      </c>
      <c r="G44" s="2898">
        <v>594</v>
      </c>
      <c r="H44" s="2899">
        <v>521</v>
      </c>
      <c r="I44" s="2897">
        <v>17</v>
      </c>
      <c r="J44" s="2897">
        <v>18</v>
      </c>
      <c r="K44" s="2900">
        <v>26</v>
      </c>
      <c r="L44" s="2898">
        <v>609</v>
      </c>
      <c r="M44" s="2901">
        <v>910</v>
      </c>
      <c r="N44" s="2902">
        <v>574</v>
      </c>
    </row>
    <row r="45" spans="1:14" ht="12" customHeight="1" x14ac:dyDescent="0.25">
      <c r="A45" s="2932"/>
      <c r="B45" s="2933"/>
      <c r="C45" s="2934"/>
      <c r="D45" s="2935"/>
      <c r="E45" s="2936"/>
      <c r="F45" s="2936"/>
      <c r="G45" s="2937"/>
      <c r="H45" s="2938"/>
      <c r="I45" s="2936"/>
      <c r="J45" s="2936"/>
      <c r="K45" s="2935"/>
      <c r="L45" s="2937"/>
      <c r="M45" s="2939"/>
      <c r="N45" s="2936"/>
    </row>
    <row r="46" spans="1:14" ht="15" customHeight="1" x14ac:dyDescent="0.25">
      <c r="A46" s="2924" t="s">
        <v>991</v>
      </c>
      <c r="B46" s="2940"/>
      <c r="C46" s="2941"/>
      <c r="D46" s="2942"/>
      <c r="E46" s="2943"/>
      <c r="F46" s="2943"/>
      <c r="G46" s="2944"/>
      <c r="H46" s="2945"/>
      <c r="I46" s="2943"/>
      <c r="J46" s="2943"/>
      <c r="K46" s="2918"/>
      <c r="L46" s="2946"/>
      <c r="M46" s="2947"/>
      <c r="N46" s="2948"/>
    </row>
    <row r="47" spans="1:14" ht="12" customHeight="1" x14ac:dyDescent="0.25">
      <c r="A47" s="2904" t="s">
        <v>960</v>
      </c>
      <c r="B47" s="2933">
        <v>4694</v>
      </c>
      <c r="C47" s="2934">
        <v>4773</v>
      </c>
      <c r="D47" s="2935">
        <v>4666</v>
      </c>
      <c r="E47" s="2936">
        <v>4573</v>
      </c>
      <c r="F47" s="2936">
        <v>4460</v>
      </c>
      <c r="G47" s="2937">
        <v>4563</v>
      </c>
      <c r="H47" s="2938">
        <v>4622</v>
      </c>
      <c r="I47" s="2936">
        <v>4676</v>
      </c>
      <c r="J47" s="2936">
        <v>4473</v>
      </c>
      <c r="K47" s="2935">
        <v>9467</v>
      </c>
      <c r="L47" s="2898">
        <v>9023</v>
      </c>
      <c r="M47" s="2949">
        <v>18262</v>
      </c>
      <c r="N47" s="2902">
        <v>18115</v>
      </c>
    </row>
    <row r="48" spans="1:14" ht="12" customHeight="1" x14ac:dyDescent="0.25">
      <c r="A48" s="2893" t="s">
        <v>961</v>
      </c>
      <c r="B48" s="2894">
        <v>3653</v>
      </c>
      <c r="C48" s="2895">
        <v>3660</v>
      </c>
      <c r="D48" s="2896">
        <v>3239</v>
      </c>
      <c r="E48" s="2897">
        <v>3494</v>
      </c>
      <c r="F48" s="2897">
        <v>3453</v>
      </c>
      <c r="G48" s="2898">
        <v>3399</v>
      </c>
      <c r="H48" s="2899">
        <v>3365</v>
      </c>
      <c r="I48" s="2897">
        <v>3123</v>
      </c>
      <c r="J48" s="2897">
        <v>3469</v>
      </c>
      <c r="K48" s="2900">
        <v>7313</v>
      </c>
      <c r="L48" s="2898">
        <v>6852</v>
      </c>
      <c r="M48" s="2901">
        <v>13585</v>
      </c>
      <c r="N48" s="2902">
        <v>13662</v>
      </c>
    </row>
    <row r="49" spans="1:14" ht="12" customHeight="1" x14ac:dyDescent="0.25">
      <c r="A49" s="2903" t="s">
        <v>962</v>
      </c>
      <c r="B49" s="2894">
        <v>8347</v>
      </c>
      <c r="C49" s="2895">
        <v>8433</v>
      </c>
      <c r="D49" s="2896">
        <v>7905</v>
      </c>
      <c r="E49" s="2897">
        <v>8067</v>
      </c>
      <c r="F49" s="2897">
        <v>7913</v>
      </c>
      <c r="G49" s="2898">
        <v>7962</v>
      </c>
      <c r="H49" s="2899">
        <v>7987</v>
      </c>
      <c r="I49" s="2897">
        <v>7799</v>
      </c>
      <c r="J49" s="2897">
        <v>7942</v>
      </c>
      <c r="K49" s="2900">
        <v>16780</v>
      </c>
      <c r="L49" s="2898">
        <v>15875</v>
      </c>
      <c r="M49" s="2901">
        <v>31847</v>
      </c>
      <c r="N49" s="2902">
        <v>31777</v>
      </c>
    </row>
    <row r="50" spans="1:14" ht="12" customHeight="1" x14ac:dyDescent="0.25">
      <c r="A50" s="2904" t="s">
        <v>963</v>
      </c>
      <c r="B50" s="2894">
        <v>1007</v>
      </c>
      <c r="C50" s="2895">
        <v>962</v>
      </c>
      <c r="D50" s="2896">
        <v>1256</v>
      </c>
      <c r="E50" s="2897">
        <v>819</v>
      </c>
      <c r="F50" s="2897">
        <v>709</v>
      </c>
      <c r="G50" s="2898">
        <v>638</v>
      </c>
      <c r="H50" s="2899">
        <v>529</v>
      </c>
      <c r="I50" s="2897">
        <v>412</v>
      </c>
      <c r="J50" s="2897">
        <v>219</v>
      </c>
      <c r="K50" s="2900">
        <v>1969</v>
      </c>
      <c r="L50" s="2898">
        <v>1347</v>
      </c>
      <c r="M50" s="2901">
        <v>3422</v>
      </c>
      <c r="N50" s="2902">
        <v>1382</v>
      </c>
    </row>
    <row r="51" spans="1:14" ht="12" customHeight="1" x14ac:dyDescent="0.25">
      <c r="A51" s="2905" t="s">
        <v>964</v>
      </c>
      <c r="B51" s="2894">
        <v>4693</v>
      </c>
      <c r="C51" s="2895">
        <v>4721</v>
      </c>
      <c r="D51" s="2896">
        <v>4721</v>
      </c>
      <c r="E51" s="2897">
        <v>4539</v>
      </c>
      <c r="F51" s="2897">
        <v>4553</v>
      </c>
      <c r="G51" s="2898">
        <v>4440</v>
      </c>
      <c r="H51" s="2899">
        <v>4287</v>
      </c>
      <c r="I51" s="2897">
        <v>4167</v>
      </c>
      <c r="J51" s="2897">
        <v>4135</v>
      </c>
      <c r="K51" s="2900">
        <v>9414</v>
      </c>
      <c r="L51" s="2898">
        <v>8993</v>
      </c>
      <c r="M51" s="2901">
        <v>18253</v>
      </c>
      <c r="N51" s="2902">
        <v>16787</v>
      </c>
    </row>
    <row r="52" spans="1:14" ht="12" customHeight="1" x14ac:dyDescent="0.25">
      <c r="A52" s="2904" t="s">
        <v>965</v>
      </c>
      <c r="B52" s="2894">
        <v>2647</v>
      </c>
      <c r="C52" s="2895">
        <v>2750</v>
      </c>
      <c r="D52" s="2896">
        <v>1928</v>
      </c>
      <c r="E52" s="2897">
        <v>2709</v>
      </c>
      <c r="F52" s="2897">
        <v>2651</v>
      </c>
      <c r="G52" s="2898">
        <v>2884</v>
      </c>
      <c r="H52" s="2899">
        <v>3171</v>
      </c>
      <c r="I52" s="2897">
        <v>3220</v>
      </c>
      <c r="J52" s="2897">
        <v>3588</v>
      </c>
      <c r="K52" s="2900">
        <v>5397</v>
      </c>
      <c r="L52" s="2898">
        <v>5535</v>
      </c>
      <c r="M52" s="2901">
        <v>10172</v>
      </c>
      <c r="N52" s="2902">
        <v>13608</v>
      </c>
    </row>
    <row r="53" spans="1:14" ht="12" customHeight="1" x14ac:dyDescent="0.25">
      <c r="A53" s="2905" t="s">
        <v>966</v>
      </c>
      <c r="B53" s="2894">
        <v>542</v>
      </c>
      <c r="C53" s="2895">
        <v>538</v>
      </c>
      <c r="D53" s="2896">
        <v>285</v>
      </c>
      <c r="E53" s="2897">
        <v>502</v>
      </c>
      <c r="F53" s="2897">
        <v>490</v>
      </c>
      <c r="G53" s="2898">
        <v>532</v>
      </c>
      <c r="H53" s="2899">
        <v>556</v>
      </c>
      <c r="I53" s="2897">
        <v>609</v>
      </c>
      <c r="J53" s="2897">
        <v>823</v>
      </c>
      <c r="K53" s="2900">
        <v>1080</v>
      </c>
      <c r="L53" s="2898">
        <v>1022</v>
      </c>
      <c r="M53" s="2901">
        <v>1809</v>
      </c>
      <c r="N53" s="2902">
        <v>2859</v>
      </c>
    </row>
    <row r="54" spans="1:14" ht="12" customHeight="1" x14ac:dyDescent="0.25">
      <c r="A54" s="2903" t="s">
        <v>967</v>
      </c>
      <c r="B54" s="2894">
        <v>2105</v>
      </c>
      <c r="C54" s="2895">
        <v>2212</v>
      </c>
      <c r="D54" s="2896">
        <v>1643</v>
      </c>
      <c r="E54" s="2897">
        <v>2207</v>
      </c>
      <c r="F54" s="2897">
        <v>2161</v>
      </c>
      <c r="G54" s="2898">
        <v>2352</v>
      </c>
      <c r="H54" s="2899">
        <v>2615</v>
      </c>
      <c r="I54" s="2897">
        <v>2611</v>
      </c>
      <c r="J54" s="2897">
        <v>2765</v>
      </c>
      <c r="K54" s="2900">
        <v>4317</v>
      </c>
      <c r="L54" s="2898">
        <v>4513</v>
      </c>
      <c r="M54" s="2901">
        <v>8363</v>
      </c>
      <c r="N54" s="2902">
        <v>10749</v>
      </c>
    </row>
    <row r="55" spans="1:14" ht="12" customHeight="1" x14ac:dyDescent="0.25">
      <c r="A55" s="2904" t="s">
        <v>992</v>
      </c>
      <c r="B55" s="2894">
        <v>26</v>
      </c>
      <c r="C55" s="2895">
        <v>25</v>
      </c>
      <c r="D55" s="2896">
        <v>34</v>
      </c>
      <c r="E55" s="2897">
        <v>20</v>
      </c>
      <c r="F55" s="2897">
        <v>24</v>
      </c>
      <c r="G55" s="2898">
        <v>37</v>
      </c>
      <c r="H55" s="2899">
        <v>39</v>
      </c>
      <c r="I55" s="2897">
        <v>54</v>
      </c>
      <c r="J55" s="2897">
        <v>78</v>
      </c>
      <c r="K55" s="2900">
        <v>51</v>
      </c>
      <c r="L55" s="2898">
        <v>61</v>
      </c>
      <c r="M55" s="2901">
        <v>115</v>
      </c>
      <c r="N55" s="2902">
        <v>259</v>
      </c>
    </row>
    <row r="56" spans="1:14" ht="12" customHeight="1" x14ac:dyDescent="0.25">
      <c r="A56" s="2904" t="s">
        <v>969</v>
      </c>
      <c r="B56" s="2894">
        <v>2079</v>
      </c>
      <c r="C56" s="2895">
        <v>2187</v>
      </c>
      <c r="D56" s="2896">
        <v>1609</v>
      </c>
      <c r="E56" s="2897">
        <v>2187</v>
      </c>
      <c r="F56" s="2897">
        <v>2137</v>
      </c>
      <c r="G56" s="2898">
        <v>2315</v>
      </c>
      <c r="H56" s="2899">
        <v>2576</v>
      </c>
      <c r="I56" s="2897">
        <v>2557</v>
      </c>
      <c r="J56" s="2897">
        <v>2687</v>
      </c>
      <c r="K56" s="2900">
        <v>4266</v>
      </c>
      <c r="L56" s="2898">
        <v>4452</v>
      </c>
      <c r="M56" s="2901">
        <v>8248</v>
      </c>
      <c r="N56" s="2902">
        <v>10490</v>
      </c>
    </row>
    <row r="57" spans="1:14" ht="12" customHeight="1" x14ac:dyDescent="0.25">
      <c r="A57" s="2904" t="s">
        <v>993</v>
      </c>
      <c r="B57" s="2894">
        <v>123</v>
      </c>
      <c r="C57" s="2895">
        <v>108</v>
      </c>
      <c r="D57" s="2900">
        <v>109</v>
      </c>
      <c r="E57" s="2950">
        <v>105</v>
      </c>
      <c r="F57" s="2950">
        <v>104</v>
      </c>
      <c r="G57" s="2898">
        <v>101</v>
      </c>
      <c r="H57" s="2899">
        <v>106</v>
      </c>
      <c r="I57" s="2950">
        <v>36</v>
      </c>
      <c r="J57" s="2950">
        <v>74</v>
      </c>
      <c r="K57" s="2900">
        <v>231</v>
      </c>
      <c r="L57" s="2898">
        <v>205</v>
      </c>
      <c r="M57" s="2901">
        <v>419</v>
      </c>
      <c r="N57" s="2902">
        <v>260</v>
      </c>
    </row>
    <row r="58" spans="1:14" ht="12" customHeight="1" x14ac:dyDescent="0.25">
      <c r="A58" s="2905" t="s">
        <v>971</v>
      </c>
      <c r="B58" s="2894">
        <v>1956</v>
      </c>
      <c r="C58" s="2895">
        <v>2079</v>
      </c>
      <c r="D58" s="2896">
        <v>1500</v>
      </c>
      <c r="E58" s="2897">
        <v>2082</v>
      </c>
      <c r="F58" s="2897">
        <v>2033</v>
      </c>
      <c r="G58" s="2898">
        <v>2214</v>
      </c>
      <c r="H58" s="2899">
        <v>2470</v>
      </c>
      <c r="I58" s="2897">
        <v>2521</v>
      </c>
      <c r="J58" s="2897">
        <v>2613</v>
      </c>
      <c r="K58" s="2900">
        <v>4035</v>
      </c>
      <c r="L58" s="2898">
        <v>4247</v>
      </c>
      <c r="M58" s="2901">
        <v>7829</v>
      </c>
      <c r="N58" s="2902">
        <v>10230</v>
      </c>
    </row>
    <row r="59" spans="1:14" ht="12" customHeight="1" x14ac:dyDescent="0.25">
      <c r="A59" s="2903" t="s">
        <v>972</v>
      </c>
      <c r="B59" s="2906">
        <v>1.58</v>
      </c>
      <c r="C59" s="2907">
        <v>1.69</v>
      </c>
      <c r="D59" s="2908">
        <v>1.23</v>
      </c>
      <c r="E59" s="2909">
        <v>1.72</v>
      </c>
      <c r="F59" s="2909">
        <v>1.69</v>
      </c>
      <c r="G59" s="2910">
        <v>1.84</v>
      </c>
      <c r="H59" s="2911">
        <v>2.06</v>
      </c>
      <c r="I59" s="2909">
        <v>2.1</v>
      </c>
      <c r="J59" s="2909">
        <v>2.1800000000000002</v>
      </c>
      <c r="K59" s="2912">
        <v>3.27</v>
      </c>
      <c r="L59" s="2951">
        <v>3.53</v>
      </c>
      <c r="M59" s="2909">
        <v>6.48</v>
      </c>
      <c r="N59" s="2909">
        <v>8.5</v>
      </c>
    </row>
    <row r="60" spans="1:14" ht="12" customHeight="1" x14ac:dyDescent="0.25">
      <c r="A60" s="2903" t="s">
        <v>994</v>
      </c>
      <c r="B60" s="2906">
        <v>0.01</v>
      </c>
      <c r="C60" s="2907">
        <v>0.01</v>
      </c>
      <c r="D60" s="2912">
        <v>0.24</v>
      </c>
      <c r="E60" s="2952">
        <v>0.02</v>
      </c>
      <c r="F60" s="2952">
        <v>0.01</v>
      </c>
      <c r="G60" s="2951">
        <v>0.49</v>
      </c>
      <c r="H60" s="2953">
        <v>0.43</v>
      </c>
      <c r="I60" s="2952">
        <v>0.01</v>
      </c>
      <c r="J60" s="2952">
        <v>0.02</v>
      </c>
      <c r="K60" s="2912">
        <v>0.02</v>
      </c>
      <c r="L60" s="2951">
        <v>0.51</v>
      </c>
      <c r="M60" s="2909">
        <v>0.76</v>
      </c>
      <c r="N60" s="2909">
        <v>0.48</v>
      </c>
    </row>
    <row r="61" spans="1:14" ht="12" customHeight="1" x14ac:dyDescent="0.25">
      <c r="A61" s="2954" t="s">
        <v>973</v>
      </c>
      <c r="B61" s="2955">
        <v>1228</v>
      </c>
      <c r="C61" s="2956">
        <v>1221</v>
      </c>
      <c r="D61" s="2957">
        <v>1211</v>
      </c>
      <c r="E61" s="2958">
        <v>1214</v>
      </c>
      <c r="F61" s="2958">
        <v>1197</v>
      </c>
      <c r="G61" s="2956">
        <v>1210</v>
      </c>
      <c r="H61" s="2957">
        <v>1199</v>
      </c>
      <c r="I61" s="2958">
        <v>1203</v>
      </c>
      <c r="J61" s="2958">
        <v>1201</v>
      </c>
      <c r="K61" s="2957">
        <v>1225</v>
      </c>
      <c r="L61" s="2956">
        <v>1199</v>
      </c>
      <c r="M61" s="2959">
        <v>1204</v>
      </c>
      <c r="N61" s="2959">
        <v>1208</v>
      </c>
    </row>
  </sheetData>
  <mergeCells count="7">
    <mergeCell ref="A2:N2"/>
    <mergeCell ref="A3:L3"/>
    <mergeCell ref="B4:C4"/>
    <mergeCell ref="D4:G4"/>
    <mergeCell ref="H4:J4"/>
    <mergeCell ref="K4:L4"/>
    <mergeCell ref="M4:N4"/>
  </mergeCells>
  <hyperlinks>
    <hyperlink ref="A1" location="ToC!A2" display="Back to Table of Contents" xr:uid="{85A730CC-6FE5-4199-A861-A396E7DB90BE}"/>
  </hyperlinks>
  <pageMargins left="0.5" right="0.5" top="0.5" bottom="0.5" header="0.25" footer="0.25"/>
  <pageSetup scale="51" orientation="landscape" r:id="rId1"/>
  <headerFooter>
    <oddFooter>&amp;L&amp;G&amp;C&amp;"Scotia,Regular"&amp;9Supplementary Financial Information (SFI)&amp;R30&amp;"Scotia,Regular"&amp;7</oddFooter>
  </headerFooter>
  <legacyDrawingHF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87D711-682C-4704-9E93-2E2B5B8761DB}">
  <dimension ref="A1:N55"/>
  <sheetViews>
    <sheetView showGridLines="0" topLeftCell="A46" zoomScaleNormal="100" workbookViewId="0">
      <selection activeCell="A60" sqref="A60"/>
    </sheetView>
  </sheetViews>
  <sheetFormatPr defaultRowHeight="12.5" x14ac:dyDescent="0.25"/>
  <cols>
    <col min="1" max="1" width="70" style="22" customWidth="1"/>
    <col min="2" max="14" width="16.7265625" style="22" customWidth="1"/>
    <col min="15" max="16384" width="8.7265625" style="22"/>
  </cols>
  <sheetData>
    <row r="1" spans="1:14" ht="20" customHeight="1" x14ac:dyDescent="0.25">
      <c r="A1" s="21" t="s">
        <v>13</v>
      </c>
    </row>
    <row r="2" spans="1:14" ht="25" customHeight="1" x14ac:dyDescent="0.25">
      <c r="A2" s="3154" t="s">
        <v>947</v>
      </c>
      <c r="B2" s="3154" t="s">
        <v>15</v>
      </c>
      <c r="C2" s="3154" t="s">
        <v>15</v>
      </c>
      <c r="D2" s="3154" t="s">
        <v>15</v>
      </c>
      <c r="E2" s="3154" t="s">
        <v>15</v>
      </c>
      <c r="F2" s="3154" t="s">
        <v>15</v>
      </c>
      <c r="G2" s="3154" t="s">
        <v>15</v>
      </c>
      <c r="H2" s="3154" t="s">
        <v>15</v>
      </c>
      <c r="I2" s="3154" t="s">
        <v>15</v>
      </c>
      <c r="J2" s="3154" t="s">
        <v>15</v>
      </c>
      <c r="K2" s="3154" t="s">
        <v>15</v>
      </c>
      <c r="L2" s="3154" t="s">
        <v>15</v>
      </c>
      <c r="M2" s="3154" t="s">
        <v>15</v>
      </c>
      <c r="N2" s="3154" t="s">
        <v>15</v>
      </c>
    </row>
    <row r="3" spans="1:14" ht="20.25" customHeight="1" x14ac:dyDescent="0.25">
      <c r="A3" s="3412" t="s">
        <v>995</v>
      </c>
      <c r="B3" s="3412" t="s">
        <v>15</v>
      </c>
      <c r="C3" s="3412" t="s">
        <v>15</v>
      </c>
      <c r="D3" s="3412" t="s">
        <v>15</v>
      </c>
      <c r="E3" s="3412" t="s">
        <v>15</v>
      </c>
      <c r="F3" s="3412" t="s">
        <v>15</v>
      </c>
      <c r="G3" s="3412" t="s">
        <v>15</v>
      </c>
      <c r="H3" s="3412" t="s">
        <v>15</v>
      </c>
      <c r="I3" s="3412" t="s">
        <v>15</v>
      </c>
      <c r="J3" s="3412" t="s">
        <v>15</v>
      </c>
      <c r="K3" s="3412" t="s">
        <v>15</v>
      </c>
      <c r="L3" s="3412" t="s">
        <v>15</v>
      </c>
      <c r="M3" s="3412" t="s">
        <v>15</v>
      </c>
      <c r="N3" s="3412" t="s">
        <v>15</v>
      </c>
    </row>
    <row r="4" spans="1:14" ht="14.5" customHeight="1" x14ac:dyDescent="0.25">
      <c r="A4" s="2960"/>
      <c r="B4" s="3413" t="s">
        <v>174</v>
      </c>
      <c r="C4" s="3414" t="s">
        <v>15</v>
      </c>
      <c r="D4" s="3415">
        <v>2023</v>
      </c>
      <c r="E4" s="3416" t="s">
        <v>15</v>
      </c>
      <c r="F4" s="3416" t="s">
        <v>15</v>
      </c>
      <c r="G4" s="3417" t="s">
        <v>15</v>
      </c>
      <c r="H4" s="3415">
        <v>2022</v>
      </c>
      <c r="I4" s="3416" t="s">
        <v>15</v>
      </c>
      <c r="J4" s="3416" t="s">
        <v>15</v>
      </c>
      <c r="K4" s="3415" t="s">
        <v>175</v>
      </c>
      <c r="L4" s="3417" t="s">
        <v>15</v>
      </c>
      <c r="M4" s="3416" t="s">
        <v>176</v>
      </c>
      <c r="N4" s="3416" t="s">
        <v>15</v>
      </c>
    </row>
    <row r="5" spans="1:14" ht="18" customHeight="1" x14ac:dyDescent="0.25">
      <c r="A5" s="2961" t="s">
        <v>556</v>
      </c>
      <c r="B5" s="2962" t="s">
        <v>178</v>
      </c>
      <c r="C5" s="2963" t="s">
        <v>179</v>
      </c>
      <c r="D5" s="2964" t="s">
        <v>180</v>
      </c>
      <c r="E5" s="2965" t="s">
        <v>181</v>
      </c>
      <c r="F5" s="2965" t="s">
        <v>182</v>
      </c>
      <c r="G5" s="2963" t="s">
        <v>179</v>
      </c>
      <c r="H5" s="2964" t="s">
        <v>180</v>
      </c>
      <c r="I5" s="2965" t="s">
        <v>181</v>
      </c>
      <c r="J5" s="2965" t="s">
        <v>182</v>
      </c>
      <c r="K5" s="2964">
        <v>2024</v>
      </c>
      <c r="L5" s="2963">
        <v>2023</v>
      </c>
      <c r="M5" s="2965">
        <v>2023</v>
      </c>
      <c r="N5" s="2965">
        <v>2022</v>
      </c>
    </row>
    <row r="6" spans="1:14" ht="18" customHeight="1" x14ac:dyDescent="0.25">
      <c r="A6" s="2966" t="s">
        <v>996</v>
      </c>
      <c r="B6" s="2967"/>
      <c r="C6" s="2968"/>
      <c r="D6" s="2969"/>
      <c r="E6" s="2970"/>
      <c r="F6" s="2970"/>
      <c r="G6" s="2968"/>
      <c r="H6" s="2969"/>
      <c r="I6" s="2970"/>
      <c r="J6" s="2970"/>
      <c r="K6" s="2969"/>
      <c r="L6" s="2968"/>
      <c r="M6" s="2970"/>
      <c r="N6" s="2970"/>
    </row>
    <row r="7" spans="1:14" ht="18" customHeight="1" x14ac:dyDescent="0.25">
      <c r="A7" s="2971" t="s">
        <v>313</v>
      </c>
      <c r="B7" s="2967"/>
      <c r="C7" s="2968"/>
      <c r="D7" s="2969"/>
      <c r="E7" s="2970"/>
      <c r="F7" s="2970"/>
      <c r="G7" s="2968"/>
      <c r="H7" s="2969"/>
      <c r="I7" s="2970"/>
      <c r="J7" s="2970"/>
      <c r="K7" s="2969"/>
      <c r="L7" s="2968"/>
      <c r="M7" s="2970"/>
      <c r="N7" s="2970"/>
    </row>
    <row r="8" spans="1:14" ht="18" customHeight="1" x14ac:dyDescent="0.25">
      <c r="A8" s="2968" t="s">
        <v>186</v>
      </c>
      <c r="B8" s="2972">
        <v>1943</v>
      </c>
      <c r="C8" s="2973">
        <v>2066</v>
      </c>
      <c r="D8" s="2974">
        <v>1214</v>
      </c>
      <c r="E8" s="2975">
        <v>2067</v>
      </c>
      <c r="F8" s="2975">
        <v>2018</v>
      </c>
      <c r="G8" s="2973">
        <v>1620</v>
      </c>
      <c r="H8" s="2974">
        <v>1949</v>
      </c>
      <c r="I8" s="2975">
        <v>2504</v>
      </c>
      <c r="J8" s="2975">
        <v>2595</v>
      </c>
      <c r="K8" s="2974">
        <v>4009</v>
      </c>
      <c r="L8" s="2973">
        <v>3638</v>
      </c>
      <c r="M8" s="2975">
        <v>6919</v>
      </c>
      <c r="N8" s="2975">
        <v>9656</v>
      </c>
    </row>
    <row r="9" spans="1:14" ht="18" customHeight="1" x14ac:dyDescent="0.25">
      <c r="A9" s="2968" t="s">
        <v>997</v>
      </c>
      <c r="B9" s="2972">
        <v>70277</v>
      </c>
      <c r="C9" s="2973">
        <v>69372</v>
      </c>
      <c r="D9" s="2974">
        <v>68352</v>
      </c>
      <c r="E9" s="2975">
        <v>68494</v>
      </c>
      <c r="F9" s="2975">
        <v>67574</v>
      </c>
      <c r="G9" s="2973">
        <v>65623</v>
      </c>
      <c r="H9" s="2974">
        <v>65096</v>
      </c>
      <c r="I9" s="2975">
        <v>64938</v>
      </c>
      <c r="J9" s="2975">
        <v>65503</v>
      </c>
      <c r="K9" s="2974">
        <v>69774</v>
      </c>
      <c r="L9" s="2973">
        <v>66766</v>
      </c>
      <c r="M9" s="2975">
        <v>67400</v>
      </c>
      <c r="N9" s="2975">
        <v>65190</v>
      </c>
    </row>
    <row r="10" spans="1:14" ht="18" customHeight="1" x14ac:dyDescent="0.25">
      <c r="A10" s="2968" t="s">
        <v>998</v>
      </c>
      <c r="B10" s="2976">
        <v>0.112</v>
      </c>
      <c r="C10" s="2977">
        <v>0.11799999999999999</v>
      </c>
      <c r="D10" s="2978">
        <v>7.0000000000000007E-2</v>
      </c>
      <c r="E10" s="2979">
        <v>0.12</v>
      </c>
      <c r="F10" s="2979">
        <v>0.122</v>
      </c>
      <c r="G10" s="2977">
        <v>9.8000000000000004E-2</v>
      </c>
      <c r="H10" s="2978">
        <v>0.11899999999999999</v>
      </c>
      <c r="I10" s="2979">
        <v>0.153</v>
      </c>
      <c r="J10" s="2979">
        <v>0.16200000000000001</v>
      </c>
      <c r="K10" s="2978">
        <v>0.11600000000000001</v>
      </c>
      <c r="L10" s="2977">
        <v>0.11</v>
      </c>
      <c r="M10" s="2979">
        <v>0.10299999999999999</v>
      </c>
      <c r="N10" s="2979">
        <v>0.14799999999999999</v>
      </c>
    </row>
    <row r="11" spans="1:14" ht="18" customHeight="1" x14ac:dyDescent="0.25">
      <c r="A11" s="2968"/>
      <c r="B11" s="2980"/>
      <c r="C11" s="2968"/>
      <c r="D11" s="2969"/>
      <c r="E11" s="2970"/>
      <c r="F11" s="2970"/>
      <c r="G11" s="2968"/>
      <c r="H11" s="2969"/>
      <c r="I11" s="2970"/>
      <c r="J11" s="2970"/>
      <c r="K11" s="2969"/>
      <c r="L11" s="2968"/>
      <c r="M11" s="2970"/>
      <c r="N11" s="2970"/>
    </row>
    <row r="12" spans="1:14" ht="18" customHeight="1" x14ac:dyDescent="0.25">
      <c r="A12" s="2971" t="s">
        <v>386</v>
      </c>
      <c r="B12" s="2980"/>
      <c r="C12" s="2968"/>
      <c r="D12" s="2969"/>
      <c r="E12" s="2970"/>
      <c r="F12" s="2970"/>
      <c r="G12" s="2968"/>
      <c r="H12" s="2969"/>
      <c r="I12" s="2970"/>
      <c r="J12" s="2970"/>
      <c r="K12" s="2969"/>
      <c r="L12" s="2968"/>
      <c r="M12" s="2970"/>
      <c r="N12" s="2970"/>
    </row>
    <row r="13" spans="1:14" ht="18" customHeight="1" x14ac:dyDescent="0.25">
      <c r="A13" s="2968" t="s">
        <v>186</v>
      </c>
      <c r="B13" s="2972">
        <v>1956</v>
      </c>
      <c r="C13" s="2973">
        <v>2079</v>
      </c>
      <c r="D13" s="2974">
        <v>1500</v>
      </c>
      <c r="E13" s="2975">
        <v>2082</v>
      </c>
      <c r="F13" s="2975">
        <v>2033</v>
      </c>
      <c r="G13" s="2973">
        <v>2214</v>
      </c>
      <c r="H13" s="2974">
        <v>2470</v>
      </c>
      <c r="I13" s="2975">
        <v>2521</v>
      </c>
      <c r="J13" s="2975">
        <v>2613</v>
      </c>
      <c r="K13" s="2974">
        <v>4035</v>
      </c>
      <c r="L13" s="2973">
        <v>4247</v>
      </c>
      <c r="M13" s="2975">
        <v>7829</v>
      </c>
      <c r="N13" s="2975">
        <v>10230</v>
      </c>
    </row>
    <row r="14" spans="1:14" ht="18" customHeight="1" x14ac:dyDescent="0.25">
      <c r="A14" s="2968" t="s">
        <v>998</v>
      </c>
      <c r="B14" s="2976">
        <v>0.113</v>
      </c>
      <c r="C14" s="2977">
        <v>0.11899999999999999</v>
      </c>
      <c r="D14" s="2978">
        <v>8.6999999999999994E-2</v>
      </c>
      <c r="E14" s="2979">
        <v>0.121</v>
      </c>
      <c r="F14" s="2979">
        <v>0.123</v>
      </c>
      <c r="G14" s="2977">
        <v>0.13400000000000001</v>
      </c>
      <c r="H14" s="2978">
        <v>0.15</v>
      </c>
      <c r="I14" s="2979">
        <v>0.154</v>
      </c>
      <c r="J14" s="2979">
        <v>0.16400000000000001</v>
      </c>
      <c r="K14" s="2978">
        <v>0.11600000000000001</v>
      </c>
      <c r="L14" s="2977">
        <v>0.128</v>
      </c>
      <c r="M14" s="2979">
        <v>0.11600000000000001</v>
      </c>
      <c r="N14" s="2979">
        <v>0.157</v>
      </c>
    </row>
    <row r="15" spans="1:14" ht="18" customHeight="1" x14ac:dyDescent="0.25">
      <c r="A15" s="2981"/>
      <c r="B15" s="2982"/>
      <c r="C15" s="2981"/>
      <c r="D15" s="2983"/>
      <c r="E15" s="2984"/>
      <c r="F15" s="2984"/>
      <c r="G15" s="2981"/>
      <c r="H15" s="2983"/>
      <c r="I15" s="2984"/>
      <c r="J15" s="2984"/>
      <c r="K15" s="2983"/>
      <c r="L15" s="2981"/>
      <c r="M15" s="2984"/>
      <c r="N15" s="2984"/>
    </row>
    <row r="16" spans="1:14" ht="18" customHeight="1" x14ac:dyDescent="0.25">
      <c r="A16" s="2966" t="s">
        <v>999</v>
      </c>
      <c r="B16" s="2980"/>
      <c r="C16" s="2968"/>
      <c r="D16" s="2969"/>
      <c r="E16" s="2970"/>
      <c r="F16" s="2970"/>
      <c r="G16" s="2968"/>
      <c r="H16" s="2969"/>
      <c r="I16" s="2970"/>
      <c r="J16" s="2970"/>
      <c r="K16" s="2969"/>
      <c r="L16" s="2968"/>
      <c r="M16" s="2970"/>
      <c r="N16" s="2970"/>
    </row>
    <row r="17" spans="1:14" ht="18" customHeight="1" x14ac:dyDescent="0.25">
      <c r="A17" s="2971" t="s">
        <v>313</v>
      </c>
      <c r="B17" s="2980"/>
      <c r="C17" s="2968"/>
      <c r="D17" s="2969"/>
      <c r="E17" s="2970"/>
      <c r="F17" s="2970"/>
      <c r="G17" s="2968"/>
      <c r="H17" s="2969"/>
      <c r="I17" s="2970"/>
      <c r="J17" s="2970"/>
      <c r="K17" s="2969"/>
      <c r="L17" s="2968"/>
      <c r="M17" s="2970"/>
      <c r="N17" s="2970"/>
    </row>
    <row r="18" spans="1:14" ht="18" customHeight="1" x14ac:dyDescent="0.25">
      <c r="A18" s="2968" t="s">
        <v>186</v>
      </c>
      <c r="B18" s="2972">
        <v>1008</v>
      </c>
      <c r="C18" s="2973">
        <v>1094</v>
      </c>
      <c r="D18" s="2974">
        <v>792</v>
      </c>
      <c r="E18" s="2975">
        <v>1049</v>
      </c>
      <c r="F18" s="2975">
        <v>1054</v>
      </c>
      <c r="G18" s="2973">
        <v>1085</v>
      </c>
      <c r="H18" s="2974">
        <v>1169</v>
      </c>
      <c r="I18" s="2975">
        <v>1212</v>
      </c>
      <c r="J18" s="2975">
        <v>1178</v>
      </c>
      <c r="K18" s="2974">
        <v>2102</v>
      </c>
      <c r="L18" s="2973">
        <v>2139</v>
      </c>
      <c r="M18" s="2975">
        <v>3980</v>
      </c>
      <c r="N18" s="2975">
        <v>4757</v>
      </c>
    </row>
    <row r="19" spans="1:14" ht="18" customHeight="1" x14ac:dyDescent="0.25">
      <c r="A19" s="2968" t="s">
        <v>997</v>
      </c>
      <c r="B19" s="2972">
        <v>20507</v>
      </c>
      <c r="C19" s="2973">
        <v>20015</v>
      </c>
      <c r="D19" s="2974">
        <v>18881</v>
      </c>
      <c r="E19" s="2975">
        <v>18678</v>
      </c>
      <c r="F19" s="2975">
        <v>19077</v>
      </c>
      <c r="G19" s="2973">
        <v>18753</v>
      </c>
      <c r="H19" s="2974">
        <v>18757</v>
      </c>
      <c r="I19" s="2975">
        <v>18433</v>
      </c>
      <c r="J19" s="2975">
        <v>17848</v>
      </c>
      <c r="K19" s="2974">
        <v>20258</v>
      </c>
      <c r="L19" s="2973">
        <v>18913</v>
      </c>
      <c r="M19" s="2975">
        <v>18846</v>
      </c>
      <c r="N19" s="2975">
        <v>18105</v>
      </c>
    </row>
    <row r="20" spans="1:14" ht="18" customHeight="1" x14ac:dyDescent="0.25">
      <c r="A20" s="2968" t="s">
        <v>998</v>
      </c>
      <c r="B20" s="2976">
        <v>0.2</v>
      </c>
      <c r="C20" s="2977">
        <v>0.217</v>
      </c>
      <c r="D20" s="2978">
        <v>0.16700000000000001</v>
      </c>
      <c r="E20" s="2979">
        <v>0.223</v>
      </c>
      <c r="F20" s="2979">
        <v>0.22700000000000001</v>
      </c>
      <c r="G20" s="2977">
        <v>0.23</v>
      </c>
      <c r="H20" s="2978">
        <v>0.247</v>
      </c>
      <c r="I20" s="2979">
        <v>0.26100000000000001</v>
      </c>
      <c r="J20" s="2979">
        <v>0.27100000000000002</v>
      </c>
      <c r="K20" s="2978">
        <v>0.20899999999999999</v>
      </c>
      <c r="L20" s="2977">
        <v>0.22800000000000001</v>
      </c>
      <c r="M20" s="2979">
        <v>0.21099999999999999</v>
      </c>
      <c r="N20" s="2979">
        <v>0.26300000000000001</v>
      </c>
    </row>
    <row r="21" spans="1:14" ht="18" customHeight="1" x14ac:dyDescent="0.25">
      <c r="A21" s="2968"/>
      <c r="B21" s="2980"/>
      <c r="C21" s="2968"/>
      <c r="D21" s="2969"/>
      <c r="E21" s="2970"/>
      <c r="F21" s="2970"/>
      <c r="G21" s="2968"/>
      <c r="H21" s="2969"/>
      <c r="I21" s="2970"/>
      <c r="J21" s="2970"/>
      <c r="K21" s="2969"/>
      <c r="L21" s="2968"/>
      <c r="M21" s="2970"/>
      <c r="N21" s="2970"/>
    </row>
    <row r="22" spans="1:14" ht="18" customHeight="1" x14ac:dyDescent="0.25">
      <c r="A22" s="2971" t="s">
        <v>386</v>
      </c>
      <c r="B22" s="2980"/>
      <c r="C22" s="2968"/>
      <c r="D22" s="2969"/>
      <c r="E22" s="2970"/>
      <c r="F22" s="2970"/>
      <c r="G22" s="2968"/>
      <c r="H22" s="2969"/>
      <c r="I22" s="2970"/>
      <c r="J22" s="2970"/>
      <c r="K22" s="2969"/>
      <c r="L22" s="2968"/>
      <c r="M22" s="2970"/>
      <c r="N22" s="2970"/>
    </row>
    <row r="23" spans="1:14" ht="18" customHeight="1" x14ac:dyDescent="0.25">
      <c r="A23" s="2968" t="s">
        <v>186</v>
      </c>
      <c r="B23" s="2972">
        <v>1008</v>
      </c>
      <c r="C23" s="2973">
        <v>1095</v>
      </c>
      <c r="D23" s="2974">
        <v>792</v>
      </c>
      <c r="E23" s="2975">
        <v>1050</v>
      </c>
      <c r="F23" s="2975">
        <v>1055</v>
      </c>
      <c r="G23" s="2973">
        <v>1086</v>
      </c>
      <c r="H23" s="2974">
        <v>1173</v>
      </c>
      <c r="I23" s="2975">
        <v>1216</v>
      </c>
      <c r="J23" s="2975">
        <v>1182</v>
      </c>
      <c r="K23" s="2974">
        <v>2103</v>
      </c>
      <c r="L23" s="2973">
        <v>2141</v>
      </c>
      <c r="M23" s="2975">
        <v>3983</v>
      </c>
      <c r="N23" s="2975">
        <v>4773</v>
      </c>
    </row>
    <row r="24" spans="1:14" ht="18" customHeight="1" x14ac:dyDescent="0.25">
      <c r="A24" s="2968" t="s">
        <v>998</v>
      </c>
      <c r="B24" s="2976">
        <v>0.2</v>
      </c>
      <c r="C24" s="2977">
        <v>0.218</v>
      </c>
      <c r="D24" s="2978">
        <v>0.16700000000000001</v>
      </c>
      <c r="E24" s="2979">
        <v>0.223</v>
      </c>
      <c r="F24" s="2979">
        <v>0.22700000000000001</v>
      </c>
      <c r="G24" s="2977">
        <v>0.23</v>
      </c>
      <c r="H24" s="2978">
        <v>0.248</v>
      </c>
      <c r="I24" s="2979">
        <v>0.26200000000000001</v>
      </c>
      <c r="J24" s="2979">
        <v>0.27200000000000002</v>
      </c>
      <c r="K24" s="2978">
        <v>0.20899999999999999</v>
      </c>
      <c r="L24" s="2977">
        <v>0.22800000000000001</v>
      </c>
      <c r="M24" s="2979">
        <v>0.21099999999999999</v>
      </c>
      <c r="N24" s="2979">
        <v>0.26400000000000001</v>
      </c>
    </row>
    <row r="25" spans="1:14" ht="18" customHeight="1" x14ac:dyDescent="0.25">
      <c r="A25" s="2985"/>
      <c r="B25" s="2986"/>
      <c r="C25" s="2985"/>
      <c r="D25" s="2987"/>
      <c r="E25" s="2988"/>
      <c r="F25" s="2988"/>
      <c r="G25" s="2985"/>
      <c r="H25" s="2987"/>
      <c r="I25" s="2988"/>
      <c r="J25" s="2988"/>
      <c r="K25" s="2987"/>
      <c r="L25" s="2985"/>
      <c r="M25" s="2988"/>
      <c r="N25" s="2988"/>
    </row>
    <row r="26" spans="1:14" ht="18" customHeight="1" x14ac:dyDescent="0.25">
      <c r="A26" s="2966" t="s">
        <v>1000</v>
      </c>
      <c r="B26" s="2980"/>
      <c r="C26" s="2968"/>
      <c r="D26" s="2969"/>
      <c r="E26" s="2970"/>
      <c r="F26" s="2970"/>
      <c r="G26" s="2968"/>
      <c r="H26" s="2969"/>
      <c r="I26" s="2970"/>
      <c r="J26" s="2970"/>
      <c r="K26" s="2969"/>
      <c r="L26" s="2968"/>
      <c r="M26" s="2970"/>
      <c r="N26" s="2970"/>
    </row>
    <row r="27" spans="1:14" ht="18" customHeight="1" x14ac:dyDescent="0.25">
      <c r="A27" s="2971" t="s">
        <v>313</v>
      </c>
      <c r="B27" s="2980"/>
      <c r="C27" s="2968"/>
      <c r="D27" s="2969"/>
      <c r="E27" s="2970"/>
      <c r="F27" s="2970"/>
      <c r="G27" s="2968"/>
      <c r="H27" s="2969"/>
      <c r="I27" s="2970"/>
      <c r="J27" s="2970"/>
      <c r="K27" s="2969"/>
      <c r="L27" s="2968"/>
      <c r="M27" s="2970"/>
      <c r="N27" s="2970"/>
    </row>
    <row r="28" spans="1:14" ht="18" customHeight="1" x14ac:dyDescent="0.25">
      <c r="A28" s="2968" t="s">
        <v>186</v>
      </c>
      <c r="B28" s="2972">
        <v>671</v>
      </c>
      <c r="C28" s="2973">
        <v>745</v>
      </c>
      <c r="D28" s="2974">
        <v>548</v>
      </c>
      <c r="E28" s="2975">
        <v>619</v>
      </c>
      <c r="F28" s="2975">
        <v>635</v>
      </c>
      <c r="G28" s="2973">
        <v>643</v>
      </c>
      <c r="H28" s="2974">
        <v>642</v>
      </c>
      <c r="I28" s="2975">
        <v>625</v>
      </c>
      <c r="J28" s="2975">
        <v>603</v>
      </c>
      <c r="K28" s="2974">
        <v>1416</v>
      </c>
      <c r="L28" s="2973">
        <v>1278</v>
      </c>
      <c r="M28" s="2975">
        <v>2445</v>
      </c>
      <c r="N28" s="2975">
        <v>2412</v>
      </c>
    </row>
    <row r="29" spans="1:14" ht="18" customHeight="1" x14ac:dyDescent="0.25">
      <c r="A29" s="2968" t="s">
        <v>997</v>
      </c>
      <c r="B29" s="2972">
        <v>18927</v>
      </c>
      <c r="C29" s="2973">
        <v>19398</v>
      </c>
      <c r="D29" s="2974">
        <v>17961</v>
      </c>
      <c r="E29" s="2975">
        <v>18493</v>
      </c>
      <c r="F29" s="2975">
        <v>19866</v>
      </c>
      <c r="G29" s="2973">
        <v>19302</v>
      </c>
      <c r="H29" s="2974">
        <v>19501</v>
      </c>
      <c r="I29" s="2975">
        <v>19085</v>
      </c>
      <c r="J29" s="2975">
        <v>18804</v>
      </c>
      <c r="K29" s="2974">
        <v>19165</v>
      </c>
      <c r="L29" s="2973">
        <v>19580</v>
      </c>
      <c r="M29" s="2975">
        <v>18898</v>
      </c>
      <c r="N29" s="2975">
        <v>18739</v>
      </c>
    </row>
    <row r="30" spans="1:14" ht="18" customHeight="1" x14ac:dyDescent="0.25">
      <c r="A30" s="2968" t="s">
        <v>998</v>
      </c>
      <c r="B30" s="2976">
        <v>0.14399999999999999</v>
      </c>
      <c r="C30" s="2977">
        <v>0.153</v>
      </c>
      <c r="D30" s="2978">
        <v>0.121</v>
      </c>
      <c r="E30" s="2979">
        <v>0.13300000000000001</v>
      </c>
      <c r="F30" s="2979">
        <v>0.13100000000000001</v>
      </c>
      <c r="G30" s="2977">
        <v>0.13200000000000001</v>
      </c>
      <c r="H30" s="2978">
        <v>0.13100000000000001</v>
      </c>
      <c r="I30" s="2979">
        <v>0.13</v>
      </c>
      <c r="J30" s="2979">
        <v>0.13200000000000001</v>
      </c>
      <c r="K30" s="2978">
        <v>0.14899999999999999</v>
      </c>
      <c r="L30" s="2977">
        <v>0.13200000000000001</v>
      </c>
      <c r="M30" s="2979">
        <v>0.129</v>
      </c>
      <c r="N30" s="2979">
        <v>0.129</v>
      </c>
    </row>
    <row r="31" spans="1:14" ht="18" customHeight="1" x14ac:dyDescent="0.25">
      <c r="A31" s="2968"/>
      <c r="B31" s="2980"/>
      <c r="C31" s="2968"/>
      <c r="D31" s="2969"/>
      <c r="E31" s="2970"/>
      <c r="F31" s="2970"/>
      <c r="G31" s="2968"/>
      <c r="H31" s="2969"/>
      <c r="I31" s="2970"/>
      <c r="J31" s="2970"/>
      <c r="K31" s="2969"/>
      <c r="L31" s="2968"/>
      <c r="M31" s="2970"/>
      <c r="N31" s="2970"/>
    </row>
    <row r="32" spans="1:14" ht="18" customHeight="1" x14ac:dyDescent="0.25">
      <c r="A32" s="2971" t="s">
        <v>386</v>
      </c>
      <c r="B32" s="2980"/>
      <c r="C32" s="2968"/>
      <c r="D32" s="2969"/>
      <c r="E32" s="2970"/>
      <c r="F32" s="2970"/>
      <c r="G32" s="2968"/>
      <c r="H32" s="2969"/>
      <c r="I32" s="2970"/>
      <c r="J32" s="2970"/>
      <c r="K32" s="2969"/>
      <c r="L32" s="2968"/>
      <c r="M32" s="2970"/>
      <c r="N32" s="2970"/>
    </row>
    <row r="33" spans="1:14" ht="18" customHeight="1" x14ac:dyDescent="0.25">
      <c r="A33" s="2968" t="s">
        <v>186</v>
      </c>
      <c r="B33" s="2972">
        <v>677</v>
      </c>
      <c r="C33" s="2973">
        <v>751</v>
      </c>
      <c r="D33" s="2974">
        <v>556</v>
      </c>
      <c r="E33" s="2975">
        <v>626</v>
      </c>
      <c r="F33" s="2975">
        <v>643</v>
      </c>
      <c r="G33" s="2973">
        <v>650</v>
      </c>
      <c r="H33" s="2974">
        <v>649</v>
      </c>
      <c r="I33" s="2975">
        <v>631</v>
      </c>
      <c r="J33" s="2975">
        <v>611</v>
      </c>
      <c r="K33" s="2974">
        <v>1428</v>
      </c>
      <c r="L33" s="2973">
        <v>1293</v>
      </c>
      <c r="M33" s="2975">
        <v>2475</v>
      </c>
      <c r="N33" s="2975">
        <v>2440</v>
      </c>
    </row>
    <row r="34" spans="1:14" ht="18" customHeight="1" x14ac:dyDescent="0.25">
      <c r="A34" s="2968" t="s">
        <v>998</v>
      </c>
      <c r="B34" s="2976">
        <v>0.14499999999999999</v>
      </c>
      <c r="C34" s="2977">
        <v>0.154</v>
      </c>
      <c r="D34" s="2978">
        <v>0.123</v>
      </c>
      <c r="E34" s="2979">
        <v>0.13400000000000001</v>
      </c>
      <c r="F34" s="2979">
        <v>0.13300000000000001</v>
      </c>
      <c r="G34" s="2977">
        <v>0.13400000000000001</v>
      </c>
      <c r="H34" s="2978">
        <v>0.13200000000000001</v>
      </c>
      <c r="I34" s="2979">
        <v>0.13100000000000001</v>
      </c>
      <c r="J34" s="2979">
        <v>0.13300000000000001</v>
      </c>
      <c r="K34" s="2978">
        <v>0.15</v>
      </c>
      <c r="L34" s="2977">
        <v>0.13300000000000001</v>
      </c>
      <c r="M34" s="2979">
        <v>0.13100000000000001</v>
      </c>
      <c r="N34" s="2979">
        <v>0.13</v>
      </c>
    </row>
    <row r="35" spans="1:14" ht="18" customHeight="1" x14ac:dyDescent="0.25">
      <c r="A35" s="2985"/>
      <c r="B35" s="2986"/>
      <c r="C35" s="2985"/>
      <c r="D35" s="2987"/>
      <c r="E35" s="2988"/>
      <c r="F35" s="2988"/>
      <c r="G35" s="2985"/>
      <c r="H35" s="2987"/>
      <c r="I35" s="2988"/>
      <c r="J35" s="2988"/>
      <c r="K35" s="2987"/>
      <c r="L35" s="2985"/>
      <c r="M35" s="2988"/>
      <c r="N35" s="2988"/>
    </row>
    <row r="36" spans="1:14" ht="18" customHeight="1" x14ac:dyDescent="0.25">
      <c r="A36" s="2966" t="s">
        <v>1001</v>
      </c>
      <c r="B36" s="2980"/>
      <c r="C36" s="2968"/>
      <c r="D36" s="2969"/>
      <c r="E36" s="2970"/>
      <c r="F36" s="2970"/>
      <c r="G36" s="2968"/>
      <c r="H36" s="2969"/>
      <c r="I36" s="2970"/>
      <c r="J36" s="2970"/>
      <c r="K36" s="2969"/>
      <c r="L36" s="2968"/>
      <c r="M36" s="2970"/>
      <c r="N36" s="2970"/>
    </row>
    <row r="37" spans="1:14" ht="18" customHeight="1" x14ac:dyDescent="0.25">
      <c r="A37" s="2971" t="s">
        <v>313</v>
      </c>
      <c r="B37" s="2980"/>
      <c r="C37" s="2968"/>
      <c r="D37" s="2969"/>
      <c r="E37" s="2970"/>
      <c r="F37" s="2970"/>
      <c r="G37" s="2968"/>
      <c r="H37" s="2969"/>
      <c r="I37" s="2970"/>
      <c r="J37" s="2970"/>
      <c r="K37" s="2969"/>
      <c r="L37" s="2968"/>
      <c r="M37" s="2970"/>
      <c r="N37" s="2970"/>
    </row>
    <row r="38" spans="1:14" ht="18" customHeight="1" x14ac:dyDescent="0.25">
      <c r="A38" s="2968" t="s">
        <v>186</v>
      </c>
      <c r="B38" s="2972">
        <v>380</v>
      </c>
      <c r="C38" s="2973">
        <v>368</v>
      </c>
      <c r="D38" s="2974">
        <v>326</v>
      </c>
      <c r="E38" s="2975">
        <v>365</v>
      </c>
      <c r="F38" s="2975">
        <v>352</v>
      </c>
      <c r="G38" s="2973">
        <v>385</v>
      </c>
      <c r="H38" s="2974">
        <v>361</v>
      </c>
      <c r="I38" s="2975">
        <v>375</v>
      </c>
      <c r="J38" s="2975">
        <v>407</v>
      </c>
      <c r="K38" s="2974">
        <v>748</v>
      </c>
      <c r="L38" s="2973">
        <v>737</v>
      </c>
      <c r="M38" s="2975">
        <v>1428</v>
      </c>
      <c r="N38" s="2975">
        <v>1553</v>
      </c>
    </row>
    <row r="39" spans="1:14" ht="18" customHeight="1" x14ac:dyDescent="0.25">
      <c r="A39" s="2968" t="s">
        <v>997</v>
      </c>
      <c r="B39" s="2972">
        <v>10222</v>
      </c>
      <c r="C39" s="2973">
        <v>10193</v>
      </c>
      <c r="D39" s="2974">
        <v>9797</v>
      </c>
      <c r="E39" s="2975">
        <v>9743</v>
      </c>
      <c r="F39" s="2975">
        <v>9732</v>
      </c>
      <c r="G39" s="2973">
        <v>9835</v>
      </c>
      <c r="H39" s="2974">
        <v>9701</v>
      </c>
      <c r="I39" s="2975">
        <v>9631</v>
      </c>
      <c r="J39" s="2975">
        <v>9529</v>
      </c>
      <c r="K39" s="2974">
        <v>10207</v>
      </c>
      <c r="L39" s="2973">
        <v>9784</v>
      </c>
      <c r="M39" s="2975">
        <v>9777</v>
      </c>
      <c r="N39" s="2975">
        <v>9576</v>
      </c>
    </row>
    <row r="40" spans="1:14" ht="18" customHeight="1" x14ac:dyDescent="0.25">
      <c r="A40" s="2968" t="s">
        <v>998</v>
      </c>
      <c r="B40" s="2976">
        <v>0.151</v>
      </c>
      <c r="C40" s="2977">
        <v>0.14299999999999999</v>
      </c>
      <c r="D40" s="2978">
        <v>0.13200000000000001</v>
      </c>
      <c r="E40" s="2979">
        <v>0.14899999999999999</v>
      </c>
      <c r="F40" s="2979">
        <v>0.14799999999999999</v>
      </c>
      <c r="G40" s="2977">
        <v>0.155</v>
      </c>
      <c r="H40" s="2978">
        <v>0.14799999999999999</v>
      </c>
      <c r="I40" s="2979">
        <v>0.155</v>
      </c>
      <c r="J40" s="2979">
        <v>0.17499999999999999</v>
      </c>
      <c r="K40" s="2978">
        <v>0.14699999999999999</v>
      </c>
      <c r="L40" s="2977">
        <v>0.152</v>
      </c>
      <c r="M40" s="2979">
        <v>0.14599999999999999</v>
      </c>
      <c r="N40" s="2979">
        <v>0.16200000000000001</v>
      </c>
    </row>
    <row r="41" spans="1:14" ht="18" customHeight="1" x14ac:dyDescent="0.25">
      <c r="A41" s="2968"/>
      <c r="B41" s="2980"/>
      <c r="C41" s="2968"/>
      <c r="D41" s="2969"/>
      <c r="E41" s="2970"/>
      <c r="F41" s="2970"/>
      <c r="G41" s="2968"/>
      <c r="H41" s="2969"/>
      <c r="I41" s="2970"/>
      <c r="J41" s="2970"/>
      <c r="K41" s="2969"/>
      <c r="L41" s="2968"/>
      <c r="M41" s="2970"/>
      <c r="N41" s="2970"/>
    </row>
    <row r="42" spans="1:14" ht="18" customHeight="1" x14ac:dyDescent="0.25">
      <c r="A42" s="2971" t="s">
        <v>386</v>
      </c>
      <c r="B42" s="2980"/>
      <c r="C42" s="2968"/>
      <c r="D42" s="2969"/>
      <c r="E42" s="2970"/>
      <c r="F42" s="2970"/>
      <c r="G42" s="2968"/>
      <c r="H42" s="2969"/>
      <c r="I42" s="2970"/>
      <c r="J42" s="2970"/>
      <c r="K42" s="2969"/>
      <c r="L42" s="2968"/>
      <c r="M42" s="2970"/>
      <c r="N42" s="2970"/>
    </row>
    <row r="43" spans="1:14" ht="18" customHeight="1" x14ac:dyDescent="0.25">
      <c r="A43" s="2968" t="s">
        <v>186</v>
      </c>
      <c r="B43" s="2972">
        <v>387</v>
      </c>
      <c r="C43" s="2973">
        <v>374</v>
      </c>
      <c r="D43" s="2974">
        <v>332</v>
      </c>
      <c r="E43" s="2975">
        <v>372</v>
      </c>
      <c r="F43" s="2975">
        <v>358</v>
      </c>
      <c r="G43" s="2973">
        <v>392</v>
      </c>
      <c r="H43" s="2974">
        <v>368</v>
      </c>
      <c r="I43" s="2975">
        <v>382</v>
      </c>
      <c r="J43" s="2975">
        <v>413</v>
      </c>
      <c r="K43" s="2974">
        <v>761</v>
      </c>
      <c r="L43" s="2973">
        <v>750</v>
      </c>
      <c r="M43" s="2975">
        <v>1454</v>
      </c>
      <c r="N43" s="2975">
        <v>1580</v>
      </c>
    </row>
    <row r="44" spans="1:14" ht="18" customHeight="1" x14ac:dyDescent="0.25">
      <c r="A44" s="2968" t="s">
        <v>998</v>
      </c>
      <c r="B44" s="2976">
        <v>0.154</v>
      </c>
      <c r="C44" s="2977">
        <v>0.14599999999999999</v>
      </c>
      <c r="D44" s="2978">
        <v>0.13500000000000001</v>
      </c>
      <c r="E44" s="2979">
        <v>0.152</v>
      </c>
      <c r="F44" s="2979">
        <v>0.151</v>
      </c>
      <c r="G44" s="2977">
        <v>0.158</v>
      </c>
      <c r="H44" s="2978">
        <v>0.15</v>
      </c>
      <c r="I44" s="2979">
        <v>0.157</v>
      </c>
      <c r="J44" s="2979">
        <v>0.17799999999999999</v>
      </c>
      <c r="K44" s="2978">
        <v>0.15</v>
      </c>
      <c r="L44" s="2977">
        <v>0.155</v>
      </c>
      <c r="M44" s="2979">
        <v>0.14899999999999999</v>
      </c>
      <c r="N44" s="2979">
        <v>0.16500000000000001</v>
      </c>
    </row>
    <row r="45" spans="1:14" ht="18" customHeight="1" x14ac:dyDescent="0.25">
      <c r="A45" s="2985"/>
      <c r="B45" s="2986"/>
      <c r="C45" s="2985"/>
      <c r="D45" s="2987"/>
      <c r="E45" s="2988"/>
      <c r="F45" s="2988"/>
      <c r="G45" s="2985"/>
      <c r="H45" s="2987"/>
      <c r="I45" s="2988"/>
      <c r="J45" s="2988"/>
      <c r="K45" s="2987"/>
      <c r="L45" s="2985"/>
      <c r="M45" s="2988"/>
      <c r="N45" s="2988"/>
    </row>
    <row r="46" spans="1:14" ht="18" customHeight="1" x14ac:dyDescent="0.25">
      <c r="A46" s="2989" t="s">
        <v>891</v>
      </c>
      <c r="B46" s="2962"/>
      <c r="C46" s="2990"/>
      <c r="D46" s="2991"/>
      <c r="E46" s="2992"/>
      <c r="F46" s="2992"/>
      <c r="G46" s="2990"/>
      <c r="H46" s="2991"/>
      <c r="I46" s="2992"/>
      <c r="J46" s="2992"/>
      <c r="K46" s="2991"/>
      <c r="L46" s="2990"/>
      <c r="M46" s="2992"/>
      <c r="N46" s="2992"/>
    </row>
    <row r="47" spans="1:14" ht="18" customHeight="1" x14ac:dyDescent="0.25">
      <c r="A47" s="2971" t="s">
        <v>313</v>
      </c>
      <c r="B47" s="2980"/>
      <c r="C47" s="2968"/>
      <c r="D47" s="2969"/>
      <c r="E47" s="2970"/>
      <c r="F47" s="2970"/>
      <c r="G47" s="2968"/>
      <c r="H47" s="2969"/>
      <c r="I47" s="2970"/>
      <c r="J47" s="2970"/>
      <c r="K47" s="2969"/>
      <c r="L47" s="2968"/>
      <c r="M47" s="2970"/>
      <c r="N47" s="2970"/>
    </row>
    <row r="48" spans="1:14" ht="18" customHeight="1" x14ac:dyDescent="0.25">
      <c r="A48" s="2968" t="s">
        <v>186</v>
      </c>
      <c r="B48" s="2972">
        <v>428</v>
      </c>
      <c r="C48" s="2973">
        <v>438</v>
      </c>
      <c r="D48" s="2974">
        <v>414</v>
      </c>
      <c r="E48" s="2975">
        <v>433</v>
      </c>
      <c r="F48" s="2975">
        <v>400</v>
      </c>
      <c r="G48" s="2973">
        <v>518</v>
      </c>
      <c r="H48" s="2974">
        <v>484</v>
      </c>
      <c r="I48" s="2975">
        <v>377</v>
      </c>
      <c r="J48" s="2975">
        <v>487</v>
      </c>
      <c r="K48" s="2974">
        <v>866</v>
      </c>
      <c r="L48" s="2973">
        <v>918</v>
      </c>
      <c r="M48" s="2975">
        <v>1765</v>
      </c>
      <c r="N48" s="2975">
        <v>1907</v>
      </c>
    </row>
    <row r="49" spans="1:14" ht="18" customHeight="1" x14ac:dyDescent="0.25">
      <c r="A49" s="2968" t="s">
        <v>997</v>
      </c>
      <c r="B49" s="2972">
        <v>14865</v>
      </c>
      <c r="C49" s="2973">
        <v>15734</v>
      </c>
      <c r="D49" s="2974">
        <v>13287</v>
      </c>
      <c r="E49" s="2975">
        <v>13310</v>
      </c>
      <c r="F49" s="2975">
        <v>15587</v>
      </c>
      <c r="G49" s="2973">
        <v>15535</v>
      </c>
      <c r="H49" s="2974">
        <v>14260</v>
      </c>
      <c r="I49" s="2975">
        <v>13488</v>
      </c>
      <c r="J49" s="2975">
        <v>12832</v>
      </c>
      <c r="K49" s="2974">
        <v>15304</v>
      </c>
      <c r="L49" s="2973">
        <v>15561</v>
      </c>
      <c r="M49" s="2975">
        <v>14420</v>
      </c>
      <c r="N49" s="2975">
        <v>13328</v>
      </c>
    </row>
    <row r="50" spans="1:14" ht="19" customHeight="1" x14ac:dyDescent="0.25">
      <c r="A50" s="2993" t="s">
        <v>998</v>
      </c>
      <c r="B50" s="2994">
        <v>0.11700000000000001</v>
      </c>
      <c r="C50" s="2995">
        <v>0.111</v>
      </c>
      <c r="D50" s="2996">
        <v>0.124</v>
      </c>
      <c r="E50" s="2997">
        <v>0.129</v>
      </c>
      <c r="F50" s="2997">
        <v>0.105</v>
      </c>
      <c r="G50" s="2995">
        <v>0.13200000000000001</v>
      </c>
      <c r="H50" s="2996">
        <v>0.13400000000000001</v>
      </c>
      <c r="I50" s="2997">
        <v>0.111</v>
      </c>
      <c r="J50" s="2997">
        <v>0.156</v>
      </c>
      <c r="K50" s="2996">
        <v>0.114</v>
      </c>
      <c r="L50" s="2995">
        <v>0.11899999999999999</v>
      </c>
      <c r="M50" s="2997">
        <v>0.122</v>
      </c>
      <c r="N50" s="2997">
        <v>0.14299999999999999</v>
      </c>
    </row>
    <row r="51" spans="1:14" ht="19" customHeight="1" x14ac:dyDescent="0.25">
      <c r="A51" s="3137"/>
      <c r="B51" s="3138"/>
      <c r="C51" s="3139"/>
      <c r="D51" s="3139"/>
      <c r="E51" s="3139"/>
      <c r="F51" s="3139"/>
      <c r="G51" s="3139"/>
      <c r="H51" s="3139"/>
      <c r="I51" s="3139"/>
      <c r="J51" s="3139"/>
      <c r="K51" s="3139"/>
      <c r="L51" s="3139"/>
      <c r="M51" s="3139"/>
      <c r="N51" s="3139"/>
    </row>
    <row r="52" spans="1:14" ht="19" customHeight="1" x14ac:dyDescent="0.25">
      <c r="A52" s="3411" t="s">
        <v>1024</v>
      </c>
      <c r="B52" s="3411" t="s">
        <v>15</v>
      </c>
      <c r="C52" s="3411" t="s">
        <v>15</v>
      </c>
      <c r="D52" s="3411" t="s">
        <v>15</v>
      </c>
      <c r="E52" s="3411" t="s">
        <v>15</v>
      </c>
      <c r="F52" s="3411" t="s">
        <v>15</v>
      </c>
      <c r="G52" s="3411" t="s">
        <v>15</v>
      </c>
      <c r="H52" s="3411" t="s">
        <v>15</v>
      </c>
      <c r="I52" s="3411" t="s">
        <v>15</v>
      </c>
      <c r="J52" s="3411" t="s">
        <v>15</v>
      </c>
      <c r="K52" s="3411" t="s">
        <v>15</v>
      </c>
      <c r="L52" s="3411" t="s">
        <v>15</v>
      </c>
      <c r="M52" s="3411" t="s">
        <v>15</v>
      </c>
      <c r="N52" s="3411" t="s">
        <v>15</v>
      </c>
    </row>
    <row r="53" spans="1:14" ht="19" customHeight="1" x14ac:dyDescent="0.25">
      <c r="A53" s="3385" t="s">
        <v>1002</v>
      </c>
      <c r="B53" s="3385" t="s">
        <v>15</v>
      </c>
      <c r="C53" s="3385" t="s">
        <v>15</v>
      </c>
      <c r="D53" s="3385" t="s">
        <v>15</v>
      </c>
      <c r="E53" s="3385" t="s">
        <v>15</v>
      </c>
      <c r="F53" s="3385" t="s">
        <v>15</v>
      </c>
      <c r="G53" s="3385" t="s">
        <v>15</v>
      </c>
      <c r="H53" s="3385" t="s">
        <v>15</v>
      </c>
      <c r="I53" s="3385" t="s">
        <v>15</v>
      </c>
      <c r="J53" s="3385" t="s">
        <v>15</v>
      </c>
      <c r="K53" s="3385" t="s">
        <v>15</v>
      </c>
      <c r="L53" s="3385" t="s">
        <v>15</v>
      </c>
      <c r="M53" s="3385" t="s">
        <v>15</v>
      </c>
      <c r="N53" s="3385" t="s">
        <v>15</v>
      </c>
    </row>
    <row r="54" spans="1:14" ht="19" customHeight="1" x14ac:dyDescent="0.25">
      <c r="A54" s="3385" t="s">
        <v>1025</v>
      </c>
      <c r="B54" s="3385" t="s">
        <v>15</v>
      </c>
      <c r="C54" s="3385" t="s">
        <v>15</v>
      </c>
      <c r="D54" s="3385" t="s">
        <v>15</v>
      </c>
      <c r="E54" s="3385" t="s">
        <v>15</v>
      </c>
      <c r="F54" s="3385" t="s">
        <v>15</v>
      </c>
      <c r="G54" s="3385" t="s">
        <v>15</v>
      </c>
      <c r="H54" s="3385" t="s">
        <v>15</v>
      </c>
      <c r="I54" s="3385" t="s">
        <v>15</v>
      </c>
      <c r="J54" s="3385" t="s">
        <v>15</v>
      </c>
      <c r="K54" s="3385" t="s">
        <v>15</v>
      </c>
      <c r="L54" s="3385" t="s">
        <v>15</v>
      </c>
      <c r="M54" s="3385" t="s">
        <v>15</v>
      </c>
      <c r="N54" s="3385" t="s">
        <v>15</v>
      </c>
    </row>
    <row r="55" spans="1:14" ht="19" customHeight="1" x14ac:dyDescent="0.25">
      <c r="A55" s="2998"/>
      <c r="B55" s="2999"/>
      <c r="C55" s="3000"/>
      <c r="D55" s="3000"/>
      <c r="E55" s="3000"/>
      <c r="F55" s="3000"/>
      <c r="G55" s="3000"/>
      <c r="H55" s="3000"/>
      <c r="I55" s="3000"/>
      <c r="J55" s="3000"/>
      <c r="K55" s="3000"/>
      <c r="L55" s="3000"/>
      <c r="M55" s="3000"/>
      <c r="N55" s="3000"/>
    </row>
  </sheetData>
  <mergeCells count="10">
    <mergeCell ref="A52:N52"/>
    <mergeCell ref="A53:N53"/>
    <mergeCell ref="A54:N54"/>
    <mergeCell ref="A2:N2"/>
    <mergeCell ref="A3:N3"/>
    <mergeCell ref="B4:C4"/>
    <mergeCell ref="D4:G4"/>
    <mergeCell ref="H4:J4"/>
    <mergeCell ref="K4:L4"/>
    <mergeCell ref="M4:N4"/>
  </mergeCells>
  <hyperlinks>
    <hyperlink ref="A1" location="ToC!A2" display="Back to Table of Contents" xr:uid="{A640C815-F639-4946-99B1-0EF0D3982D02}"/>
  </hyperlinks>
  <pageMargins left="0.5" right="0.5" top="0.5" bottom="0.5" header="0.25" footer="0.25"/>
  <pageSetup scale="40" orientation="landscape" horizontalDpi="72" verticalDpi="72" r:id="rId1"/>
  <headerFooter>
    <oddFooter>&amp;L&amp;G&amp;C&amp;"Scotia,Regular"&amp;9Supplementary Financial Information (SFI)&amp;R31&amp;"Scotia,Regular"&amp;7</oddFooter>
  </headerFooter>
  <legacyDrawingHF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AE4C71-48F1-4968-92B5-2AB8BE520EEC}">
  <sheetPr>
    <pageSetUpPr fitToPage="1"/>
  </sheetPr>
  <dimension ref="A1:N47"/>
  <sheetViews>
    <sheetView showGridLines="0" zoomScaleNormal="100" workbookViewId="0"/>
  </sheetViews>
  <sheetFormatPr defaultRowHeight="12.5" x14ac:dyDescent="0.25"/>
  <cols>
    <col min="1" max="1" width="70.81640625" style="22" customWidth="1"/>
    <col min="2" max="14" width="15.54296875" style="22" customWidth="1"/>
    <col min="15" max="16384" width="8.7265625" style="22"/>
  </cols>
  <sheetData>
    <row r="1" spans="1:14" ht="20" customHeight="1" x14ac:dyDescent="0.25">
      <c r="A1" s="21" t="s">
        <v>13</v>
      </c>
    </row>
    <row r="2" spans="1:14" ht="25" customHeight="1" x14ac:dyDescent="0.25">
      <c r="A2" s="3418" t="s">
        <v>947</v>
      </c>
      <c r="B2" s="3418" t="s">
        <v>15</v>
      </c>
      <c r="C2" s="3418" t="s">
        <v>15</v>
      </c>
      <c r="D2" s="3418" t="s">
        <v>15</v>
      </c>
      <c r="E2" s="3418" t="s">
        <v>15</v>
      </c>
      <c r="F2" s="3418" t="s">
        <v>15</v>
      </c>
      <c r="G2" s="3418" t="s">
        <v>15</v>
      </c>
      <c r="H2" s="3418" t="s">
        <v>15</v>
      </c>
      <c r="I2" s="3418" t="s">
        <v>15</v>
      </c>
      <c r="J2" s="3418" t="s">
        <v>15</v>
      </c>
      <c r="K2" s="3418" t="s">
        <v>15</v>
      </c>
      <c r="L2" s="3418" t="s">
        <v>15</v>
      </c>
      <c r="M2" s="3418" t="s">
        <v>15</v>
      </c>
      <c r="N2" s="3418" t="s">
        <v>15</v>
      </c>
    </row>
    <row r="3" spans="1:14" ht="19" customHeight="1" x14ac:dyDescent="0.25">
      <c r="A3" s="3419" t="s">
        <v>1003</v>
      </c>
      <c r="B3" s="3419" t="s">
        <v>15</v>
      </c>
      <c r="C3" s="3419" t="s">
        <v>15</v>
      </c>
      <c r="D3" s="3419" t="s">
        <v>15</v>
      </c>
      <c r="E3" s="3419" t="s">
        <v>15</v>
      </c>
      <c r="F3" s="3419" t="s">
        <v>15</v>
      </c>
      <c r="G3" s="3419" t="s">
        <v>15</v>
      </c>
      <c r="H3" s="3419" t="s">
        <v>15</v>
      </c>
      <c r="I3" s="3419" t="s">
        <v>15</v>
      </c>
      <c r="J3" s="3419" t="s">
        <v>15</v>
      </c>
      <c r="K3" s="3419" t="s">
        <v>15</v>
      </c>
      <c r="L3" s="3419" t="s">
        <v>15</v>
      </c>
      <c r="M3" s="3419" t="s">
        <v>15</v>
      </c>
      <c r="N3" s="3419" t="s">
        <v>15</v>
      </c>
    </row>
    <row r="4" spans="1:14" ht="18.649999999999999" customHeight="1" x14ac:dyDescent="0.25">
      <c r="A4" s="3001"/>
      <c r="B4" s="3420" t="s">
        <v>174</v>
      </c>
      <c r="C4" s="3421" t="s">
        <v>15</v>
      </c>
      <c r="D4" s="3422">
        <v>2023</v>
      </c>
      <c r="E4" s="3423" t="s">
        <v>15</v>
      </c>
      <c r="F4" s="3423" t="s">
        <v>15</v>
      </c>
      <c r="G4" s="3424" t="s">
        <v>15</v>
      </c>
      <c r="H4" s="3422">
        <v>2022</v>
      </c>
      <c r="I4" s="3423" t="s">
        <v>15</v>
      </c>
      <c r="J4" s="3423" t="s">
        <v>15</v>
      </c>
      <c r="K4" s="3425" t="s">
        <v>175</v>
      </c>
      <c r="L4" s="3426" t="s">
        <v>15</v>
      </c>
      <c r="M4" s="3423" t="s">
        <v>176</v>
      </c>
      <c r="N4" s="3423" t="s">
        <v>15</v>
      </c>
    </row>
    <row r="5" spans="1:14" ht="18.649999999999999" customHeight="1" x14ac:dyDescent="0.25">
      <c r="A5" s="3002" t="s">
        <v>556</v>
      </c>
      <c r="B5" s="3003" t="s">
        <v>178</v>
      </c>
      <c r="C5" s="3004" t="s">
        <v>179</v>
      </c>
      <c r="D5" s="3005" t="s">
        <v>180</v>
      </c>
      <c r="E5" s="3006" t="s">
        <v>181</v>
      </c>
      <c r="F5" s="3006" t="s">
        <v>182</v>
      </c>
      <c r="G5" s="3004" t="s">
        <v>179</v>
      </c>
      <c r="H5" s="3007" t="s">
        <v>180</v>
      </c>
      <c r="I5" s="3006" t="s">
        <v>181</v>
      </c>
      <c r="J5" s="3006" t="s">
        <v>182</v>
      </c>
      <c r="K5" s="3008">
        <v>2024</v>
      </c>
      <c r="L5" s="3009">
        <v>2023</v>
      </c>
      <c r="M5" s="3010">
        <v>2023</v>
      </c>
      <c r="N5" s="3011">
        <v>2022</v>
      </c>
    </row>
    <row r="6" spans="1:14" ht="18.649999999999999" customHeight="1" x14ac:dyDescent="0.25">
      <c r="A6" s="3012" t="s">
        <v>996</v>
      </c>
      <c r="B6" s="3013"/>
      <c r="C6" s="3014"/>
      <c r="D6" s="3015"/>
      <c r="E6" s="3016"/>
      <c r="F6" s="3016"/>
      <c r="G6" s="3014"/>
      <c r="H6" s="3017"/>
      <c r="I6" s="3018"/>
      <c r="J6" s="3018"/>
      <c r="K6" s="3019"/>
      <c r="L6" s="3020"/>
      <c r="M6" s="3021"/>
      <c r="N6" s="3018"/>
    </row>
    <row r="7" spans="1:14" ht="18.649999999999999" customHeight="1" x14ac:dyDescent="0.25">
      <c r="A7" s="3022" t="s">
        <v>1004</v>
      </c>
      <c r="B7" s="3023">
        <v>1411181</v>
      </c>
      <c r="C7" s="3024">
        <v>1423337</v>
      </c>
      <c r="D7" s="3025">
        <v>1410124</v>
      </c>
      <c r="E7" s="3026">
        <v>1401783</v>
      </c>
      <c r="F7" s="3026">
        <v>1390729</v>
      </c>
      <c r="G7" s="3024">
        <v>1380216</v>
      </c>
      <c r="H7" s="3025">
        <v>1332897</v>
      </c>
      <c r="I7" s="3026">
        <v>1295165</v>
      </c>
      <c r="J7" s="3026">
        <v>1264193</v>
      </c>
      <c r="K7" s="3025">
        <v>1417472</v>
      </c>
      <c r="L7" s="3027">
        <v>1385836</v>
      </c>
      <c r="M7" s="3026">
        <v>1396092</v>
      </c>
      <c r="N7" s="3028">
        <v>1281708</v>
      </c>
    </row>
    <row r="8" spans="1:14" ht="18.649999999999999" customHeight="1" x14ac:dyDescent="0.25">
      <c r="A8" s="3029" t="s">
        <v>1005</v>
      </c>
      <c r="B8" s="3030">
        <v>108405</v>
      </c>
      <c r="C8" s="3031">
        <v>110932</v>
      </c>
      <c r="D8" s="3032">
        <v>116453</v>
      </c>
      <c r="E8" s="3033">
        <v>109411</v>
      </c>
      <c r="F8" s="3033">
        <v>111531</v>
      </c>
      <c r="G8" s="3031">
        <v>118673</v>
      </c>
      <c r="H8" s="3032">
        <v>126213</v>
      </c>
      <c r="I8" s="3033">
        <v>111324</v>
      </c>
      <c r="J8" s="3033">
        <v>102901</v>
      </c>
      <c r="K8" s="3034">
        <v>109849</v>
      </c>
      <c r="L8" s="3031">
        <v>115611</v>
      </c>
      <c r="M8" s="3033">
        <v>114375</v>
      </c>
      <c r="N8" s="3033">
        <v>107536</v>
      </c>
    </row>
    <row r="9" spans="1:14" ht="18.649999999999999" customHeight="1" x14ac:dyDescent="0.25">
      <c r="A9" s="3029" t="s">
        <v>1006</v>
      </c>
      <c r="B9" s="3035">
        <v>1302776</v>
      </c>
      <c r="C9" s="3036">
        <v>1312405</v>
      </c>
      <c r="D9" s="3037">
        <v>1293671</v>
      </c>
      <c r="E9" s="3038">
        <v>1292372</v>
      </c>
      <c r="F9" s="3038">
        <v>1279198</v>
      </c>
      <c r="G9" s="3036">
        <v>1261543</v>
      </c>
      <c r="H9" s="3037">
        <v>1206684</v>
      </c>
      <c r="I9" s="3038">
        <v>1183841</v>
      </c>
      <c r="J9" s="3038">
        <v>1161292</v>
      </c>
      <c r="K9" s="3039">
        <v>1307623</v>
      </c>
      <c r="L9" s="3036">
        <v>1270225</v>
      </c>
      <c r="M9" s="3038">
        <v>1281717</v>
      </c>
      <c r="N9" s="3038">
        <v>1174172</v>
      </c>
    </row>
    <row r="10" spans="1:14" ht="18.649999999999999" customHeight="1" x14ac:dyDescent="0.25">
      <c r="A10" s="3029" t="s">
        <v>1007</v>
      </c>
      <c r="B10" s="3035"/>
      <c r="C10" s="3036"/>
      <c r="D10" s="3037"/>
      <c r="E10" s="3038"/>
      <c r="F10" s="3038"/>
      <c r="G10" s="3036"/>
      <c r="H10" s="3037"/>
      <c r="I10" s="3038"/>
      <c r="J10" s="3038"/>
      <c r="K10" s="3039"/>
      <c r="L10" s="3036"/>
      <c r="M10" s="3038"/>
      <c r="N10" s="3038"/>
    </row>
    <row r="11" spans="1:14" ht="18.649999999999999" customHeight="1" x14ac:dyDescent="0.25">
      <c r="A11" s="3040" t="s">
        <v>436</v>
      </c>
      <c r="B11" s="3035">
        <v>144737</v>
      </c>
      <c r="C11" s="3036">
        <v>142014</v>
      </c>
      <c r="D11" s="3037">
        <v>126217</v>
      </c>
      <c r="E11" s="3038">
        <v>124939</v>
      </c>
      <c r="F11" s="3038">
        <v>115611</v>
      </c>
      <c r="G11" s="3036">
        <v>119974</v>
      </c>
      <c r="H11" s="3037">
        <v>117807</v>
      </c>
      <c r="I11" s="3038">
        <v>128890</v>
      </c>
      <c r="J11" s="3038">
        <v>144501</v>
      </c>
      <c r="K11" s="3039">
        <v>143360</v>
      </c>
      <c r="L11" s="3036">
        <v>117829</v>
      </c>
      <c r="M11" s="3038">
        <v>121735</v>
      </c>
      <c r="N11" s="3038">
        <v>138390</v>
      </c>
    </row>
    <row r="12" spans="1:14" ht="14.5" customHeight="1" x14ac:dyDescent="0.25">
      <c r="A12" s="3040" t="s">
        <v>613</v>
      </c>
      <c r="B12" s="3035">
        <v>191661.18214643933</v>
      </c>
      <c r="C12" s="3036">
        <v>194807</v>
      </c>
      <c r="D12" s="3037">
        <v>196039</v>
      </c>
      <c r="E12" s="3038">
        <v>191030</v>
      </c>
      <c r="F12" s="3038">
        <v>189757</v>
      </c>
      <c r="G12" s="3036">
        <v>174942</v>
      </c>
      <c r="H12" s="3037">
        <v>157437.74416260392</v>
      </c>
      <c r="I12" s="3038">
        <v>146002</v>
      </c>
      <c r="J12" s="3038">
        <v>127255</v>
      </c>
      <c r="K12" s="3039">
        <v>193250.60803787594</v>
      </c>
      <c r="L12" s="3036">
        <v>182226.71814589461</v>
      </c>
      <c r="M12" s="3038">
        <v>187927</v>
      </c>
      <c r="N12" s="3038">
        <v>140557.09041143191</v>
      </c>
    </row>
    <row r="13" spans="1:14" ht="18.649999999999999" customHeight="1" x14ac:dyDescent="0.25">
      <c r="A13" s="3040" t="s">
        <v>1008</v>
      </c>
      <c r="B13" s="3035">
        <v>62497</v>
      </c>
      <c r="C13" s="3036">
        <v>72504</v>
      </c>
      <c r="D13" s="3037">
        <v>75526</v>
      </c>
      <c r="E13" s="3038">
        <v>75717</v>
      </c>
      <c r="F13" s="3038">
        <v>73073</v>
      </c>
      <c r="G13" s="3036">
        <v>70779</v>
      </c>
      <c r="H13" s="3037">
        <v>69343</v>
      </c>
      <c r="I13" s="3038">
        <v>62710</v>
      </c>
      <c r="J13" s="3038">
        <v>59618</v>
      </c>
      <c r="K13" s="3039">
        <v>67556</v>
      </c>
      <c r="L13" s="3036">
        <v>71908</v>
      </c>
      <c r="M13" s="3038">
        <v>73780</v>
      </c>
      <c r="N13" s="3038">
        <v>62531</v>
      </c>
    </row>
    <row r="14" spans="1:14" ht="18.649999999999999" customHeight="1" x14ac:dyDescent="0.25">
      <c r="A14" s="3041" t="s">
        <v>1009</v>
      </c>
      <c r="B14" s="3035">
        <v>903881</v>
      </c>
      <c r="C14" s="3036">
        <v>903080</v>
      </c>
      <c r="D14" s="3037">
        <v>895889</v>
      </c>
      <c r="E14" s="3038">
        <v>900686</v>
      </c>
      <c r="F14" s="3038">
        <v>900757</v>
      </c>
      <c r="G14" s="3036">
        <v>895848</v>
      </c>
      <c r="H14" s="3037">
        <v>862096</v>
      </c>
      <c r="I14" s="3038">
        <v>846239</v>
      </c>
      <c r="J14" s="3038">
        <v>829918</v>
      </c>
      <c r="K14" s="3039">
        <v>903456</v>
      </c>
      <c r="L14" s="3036">
        <v>898261</v>
      </c>
      <c r="M14" s="3038">
        <v>898275</v>
      </c>
      <c r="N14" s="3038">
        <v>832694</v>
      </c>
    </row>
    <row r="15" spans="1:14" ht="18.649999999999999" customHeight="1" x14ac:dyDescent="0.25">
      <c r="A15" s="3041" t="s">
        <v>1010</v>
      </c>
      <c r="B15" s="3035">
        <v>4694</v>
      </c>
      <c r="C15" s="3036">
        <v>4773</v>
      </c>
      <c r="D15" s="3037">
        <v>4666</v>
      </c>
      <c r="E15" s="3038">
        <v>4573</v>
      </c>
      <c r="F15" s="3038">
        <v>4460</v>
      </c>
      <c r="G15" s="3036">
        <v>4563</v>
      </c>
      <c r="H15" s="3037">
        <v>4622</v>
      </c>
      <c r="I15" s="3038">
        <v>4676</v>
      </c>
      <c r="J15" s="3038">
        <v>4473</v>
      </c>
      <c r="K15" s="3039">
        <v>9467</v>
      </c>
      <c r="L15" s="3036">
        <v>9023</v>
      </c>
      <c r="M15" s="3038">
        <v>18262</v>
      </c>
      <c r="N15" s="3038">
        <v>18115</v>
      </c>
    </row>
    <row r="16" spans="1:14" ht="18.649999999999999" customHeight="1" x14ac:dyDescent="0.25">
      <c r="A16" s="3042" t="s">
        <v>1011</v>
      </c>
      <c r="B16" s="3035">
        <v>-139</v>
      </c>
      <c r="C16" s="3036">
        <v>-198</v>
      </c>
      <c r="D16" s="3037">
        <v>-197</v>
      </c>
      <c r="E16" s="3038">
        <v>-192</v>
      </c>
      <c r="F16" s="3038">
        <v>-204</v>
      </c>
      <c r="G16" s="3036">
        <v>-205</v>
      </c>
      <c r="H16" s="3037">
        <v>-122</v>
      </c>
      <c r="I16" s="3038">
        <v>-53</v>
      </c>
      <c r="J16" s="3038">
        <v>-33</v>
      </c>
      <c r="K16" s="3039">
        <v>-337</v>
      </c>
      <c r="L16" s="3036">
        <v>-409</v>
      </c>
      <c r="M16" s="3038">
        <v>-798</v>
      </c>
      <c r="N16" s="3038">
        <v>-185</v>
      </c>
    </row>
    <row r="17" spans="1:14" ht="18.649999999999999" customHeight="1" x14ac:dyDescent="0.25">
      <c r="A17" s="3041" t="s">
        <v>1012</v>
      </c>
      <c r="B17" s="3035">
        <v>4833</v>
      </c>
      <c r="C17" s="3036">
        <v>4971</v>
      </c>
      <c r="D17" s="3037">
        <v>4863</v>
      </c>
      <c r="E17" s="3038">
        <v>4765</v>
      </c>
      <c r="F17" s="3038">
        <v>4664</v>
      </c>
      <c r="G17" s="3036">
        <v>4768</v>
      </c>
      <c r="H17" s="3037">
        <v>4744</v>
      </c>
      <c r="I17" s="3038">
        <v>4729</v>
      </c>
      <c r="J17" s="3038">
        <v>4506</v>
      </c>
      <c r="K17" s="3039">
        <v>9804</v>
      </c>
      <c r="L17" s="3036">
        <v>9432</v>
      </c>
      <c r="M17" s="3038">
        <v>19060</v>
      </c>
      <c r="N17" s="3038">
        <v>18300</v>
      </c>
    </row>
    <row r="18" spans="1:14" ht="18.649999999999999" customHeight="1" x14ac:dyDescent="0.25">
      <c r="A18" s="3041" t="s">
        <v>1013</v>
      </c>
      <c r="B18" s="3043">
        <v>2.17</v>
      </c>
      <c r="C18" s="3044">
        <v>2.19</v>
      </c>
      <c r="D18" s="3045">
        <v>2.15</v>
      </c>
      <c r="E18" s="3046">
        <v>2.1</v>
      </c>
      <c r="F18" s="3046">
        <v>2.12</v>
      </c>
      <c r="G18" s="3044">
        <v>2.11</v>
      </c>
      <c r="H18" s="3045">
        <v>2.1800000000000002</v>
      </c>
      <c r="I18" s="3046">
        <v>2.2200000000000002</v>
      </c>
      <c r="J18" s="3046">
        <v>2.23</v>
      </c>
      <c r="K18" s="3047">
        <v>2.1800000000000002</v>
      </c>
      <c r="L18" s="3044">
        <v>2.12</v>
      </c>
      <c r="M18" s="3048">
        <v>2.12</v>
      </c>
      <c r="N18" s="3048">
        <v>2.2000000000000002</v>
      </c>
    </row>
    <row r="19" spans="1:14" ht="9" customHeight="1" x14ac:dyDescent="0.25">
      <c r="A19" s="3040"/>
      <c r="B19" s="3035"/>
      <c r="C19" s="3049"/>
      <c r="D19" s="3037"/>
      <c r="E19" s="3038"/>
      <c r="F19" s="3038"/>
      <c r="G19" s="3049"/>
      <c r="H19" s="3037"/>
      <c r="I19" s="3038"/>
      <c r="J19" s="3038"/>
      <c r="K19" s="3039"/>
      <c r="L19" s="3036"/>
      <c r="M19" s="3038"/>
      <c r="N19" s="3038"/>
    </row>
    <row r="20" spans="1:14" ht="18.649999999999999" customHeight="1" x14ac:dyDescent="0.25">
      <c r="A20" s="3012" t="s">
        <v>999</v>
      </c>
      <c r="B20" s="3013"/>
      <c r="C20" s="3014"/>
      <c r="D20" s="3015"/>
      <c r="E20" s="3016"/>
      <c r="F20" s="3016"/>
      <c r="G20" s="3014"/>
      <c r="H20" s="3017"/>
      <c r="I20" s="3018"/>
      <c r="J20" s="3018"/>
      <c r="K20" s="3019"/>
      <c r="L20" s="3020"/>
      <c r="M20" s="3021"/>
      <c r="N20" s="3018"/>
    </row>
    <row r="21" spans="1:14" ht="18.649999999999999" customHeight="1" x14ac:dyDescent="0.25">
      <c r="A21" s="3022" t="s">
        <v>1004</v>
      </c>
      <c r="B21" s="3023">
        <v>444923</v>
      </c>
      <c r="C21" s="3024">
        <v>444856</v>
      </c>
      <c r="D21" s="3025">
        <v>447390</v>
      </c>
      <c r="E21" s="3026">
        <v>450192</v>
      </c>
      <c r="F21" s="3026">
        <v>450634</v>
      </c>
      <c r="G21" s="3024">
        <v>450040</v>
      </c>
      <c r="H21" s="3032">
        <v>445670</v>
      </c>
      <c r="I21" s="3026">
        <v>437269</v>
      </c>
      <c r="J21" s="3026">
        <v>423218</v>
      </c>
      <c r="K21" s="3025">
        <v>444889</v>
      </c>
      <c r="L21" s="3027">
        <v>450332</v>
      </c>
      <c r="M21" s="3026">
        <v>449555</v>
      </c>
      <c r="N21" s="3028">
        <v>429528</v>
      </c>
    </row>
    <row r="22" spans="1:14" ht="18.649999999999999" customHeight="1" x14ac:dyDescent="0.25">
      <c r="A22" s="3029" t="s">
        <v>1005</v>
      </c>
      <c r="B22" s="3030">
        <v>4191</v>
      </c>
      <c r="C22" s="3031">
        <v>4312</v>
      </c>
      <c r="D22" s="3032">
        <v>4080</v>
      </c>
      <c r="E22" s="3033">
        <v>4066</v>
      </c>
      <c r="F22" s="3033">
        <v>3957</v>
      </c>
      <c r="G22" s="3031">
        <v>4035</v>
      </c>
      <c r="H22" s="3037">
        <v>4112</v>
      </c>
      <c r="I22" s="3033">
        <v>4089</v>
      </c>
      <c r="J22" s="3033">
        <v>4035</v>
      </c>
      <c r="K22" s="3034">
        <v>4252</v>
      </c>
      <c r="L22" s="3031">
        <v>3997</v>
      </c>
      <c r="M22" s="3033">
        <v>4035</v>
      </c>
      <c r="N22" s="3033">
        <v>4092</v>
      </c>
    </row>
    <row r="23" spans="1:14" ht="18.649999999999999" customHeight="1" x14ac:dyDescent="0.25">
      <c r="A23" s="3029" t="s">
        <v>1006</v>
      </c>
      <c r="B23" s="3035">
        <v>440732</v>
      </c>
      <c r="C23" s="3036">
        <v>440544</v>
      </c>
      <c r="D23" s="3037">
        <v>443310</v>
      </c>
      <c r="E23" s="3038">
        <v>446126</v>
      </c>
      <c r="F23" s="3038">
        <v>446677</v>
      </c>
      <c r="G23" s="3036">
        <v>446005</v>
      </c>
      <c r="H23" s="3037">
        <v>441558</v>
      </c>
      <c r="I23" s="3038">
        <v>433180</v>
      </c>
      <c r="J23" s="3038">
        <v>419183</v>
      </c>
      <c r="K23" s="3039">
        <v>440637</v>
      </c>
      <c r="L23" s="3036">
        <v>446335</v>
      </c>
      <c r="M23" s="3038">
        <v>445520</v>
      </c>
      <c r="N23" s="3038">
        <v>425436</v>
      </c>
    </row>
    <row r="24" spans="1:14" ht="18.649999999999999" customHeight="1" x14ac:dyDescent="0.25">
      <c r="A24" s="3029" t="s">
        <v>1007</v>
      </c>
      <c r="B24" s="3035"/>
      <c r="C24" s="3036"/>
      <c r="D24" s="3037"/>
      <c r="E24" s="3038"/>
      <c r="F24" s="3038"/>
      <c r="G24" s="3036"/>
      <c r="H24" s="3037"/>
      <c r="I24" s="3038"/>
      <c r="J24" s="3038"/>
      <c r="K24" s="3039"/>
      <c r="L24" s="3036"/>
      <c r="M24" s="3038" t="s">
        <v>15</v>
      </c>
      <c r="N24" s="3038"/>
    </row>
    <row r="25" spans="1:14" ht="18.649999999999999" customHeight="1" x14ac:dyDescent="0.25">
      <c r="A25" s="3040" t="s">
        <v>1008</v>
      </c>
      <c r="B25" s="3035">
        <v>22421</v>
      </c>
      <c r="C25" s="3036">
        <v>28843</v>
      </c>
      <c r="D25" s="3037">
        <v>31010</v>
      </c>
      <c r="E25" s="3038">
        <v>30123</v>
      </c>
      <c r="F25" s="3038">
        <v>28655</v>
      </c>
      <c r="G25" s="3036">
        <v>27284</v>
      </c>
      <c r="H25" s="3037">
        <v>26191</v>
      </c>
      <c r="I25" s="3038">
        <v>24646</v>
      </c>
      <c r="J25" s="3038">
        <v>22478</v>
      </c>
      <c r="K25" s="3039">
        <v>25667</v>
      </c>
      <c r="L25" s="3036">
        <v>27958</v>
      </c>
      <c r="M25" s="3038">
        <v>29273</v>
      </c>
      <c r="N25" s="3038">
        <v>23482</v>
      </c>
    </row>
    <row r="26" spans="1:14" ht="18.649999999999999" customHeight="1" x14ac:dyDescent="0.25">
      <c r="A26" s="3041" t="s">
        <v>1009</v>
      </c>
      <c r="B26" s="3035">
        <v>418311</v>
      </c>
      <c r="C26" s="3036">
        <v>411701</v>
      </c>
      <c r="D26" s="3037">
        <v>412300</v>
      </c>
      <c r="E26" s="3038">
        <v>416003</v>
      </c>
      <c r="F26" s="3038">
        <v>418022</v>
      </c>
      <c r="G26" s="3036">
        <v>418721</v>
      </c>
      <c r="H26" s="3037">
        <v>415367</v>
      </c>
      <c r="I26" s="3038">
        <v>408534</v>
      </c>
      <c r="J26" s="3038">
        <v>396705</v>
      </c>
      <c r="K26" s="3039">
        <v>414970</v>
      </c>
      <c r="L26" s="3036">
        <v>418377</v>
      </c>
      <c r="M26" s="3038">
        <v>416247</v>
      </c>
      <c r="N26" s="3038">
        <v>401954</v>
      </c>
    </row>
    <row r="27" spans="1:14" ht="18.649999999999999" customHeight="1" x14ac:dyDescent="0.25">
      <c r="A27" s="3041" t="s">
        <v>1010</v>
      </c>
      <c r="B27" s="3035">
        <v>2634</v>
      </c>
      <c r="C27" s="3036">
        <v>2653</v>
      </c>
      <c r="D27" s="3037">
        <v>2563</v>
      </c>
      <c r="E27" s="3038">
        <v>2469</v>
      </c>
      <c r="F27" s="3038">
        <v>2342</v>
      </c>
      <c r="G27" s="3036">
        <v>2387</v>
      </c>
      <c r="H27" s="3037">
        <v>2363</v>
      </c>
      <c r="I27" s="3038">
        <v>2361</v>
      </c>
      <c r="J27" s="3038">
        <v>2144</v>
      </c>
      <c r="K27" s="3039">
        <v>5287</v>
      </c>
      <c r="L27" s="3036">
        <v>4729</v>
      </c>
      <c r="M27" s="3038">
        <v>9761</v>
      </c>
      <c r="N27" s="3038">
        <v>9001</v>
      </c>
    </row>
    <row r="28" spans="1:14" ht="18.649999999999999" customHeight="1" x14ac:dyDescent="0.25">
      <c r="A28" s="3042" t="s">
        <v>1011</v>
      </c>
      <c r="B28" s="3035">
        <v>0</v>
      </c>
      <c r="C28" s="3036">
        <v>0</v>
      </c>
      <c r="D28" s="3037">
        <v>0</v>
      </c>
      <c r="E28" s="3038">
        <v>0</v>
      </c>
      <c r="F28" s="3038">
        <v>0</v>
      </c>
      <c r="G28" s="3036">
        <v>0</v>
      </c>
      <c r="H28" s="3037">
        <v>0</v>
      </c>
      <c r="I28" s="3038">
        <v>0</v>
      </c>
      <c r="J28" s="3038">
        <v>0</v>
      </c>
      <c r="K28" s="3039">
        <v>0</v>
      </c>
      <c r="L28" s="3036">
        <v>0</v>
      </c>
      <c r="M28" s="3038">
        <v>0</v>
      </c>
      <c r="N28" s="3038">
        <v>0</v>
      </c>
    </row>
    <row r="29" spans="1:14" ht="18.649999999999999" customHeight="1" x14ac:dyDescent="0.25">
      <c r="A29" s="3041" t="s">
        <v>1012</v>
      </c>
      <c r="B29" s="3035">
        <v>2634</v>
      </c>
      <c r="C29" s="3036">
        <v>2653</v>
      </c>
      <c r="D29" s="3037">
        <v>2563</v>
      </c>
      <c r="E29" s="3038">
        <v>2469</v>
      </c>
      <c r="F29" s="3038">
        <v>2342</v>
      </c>
      <c r="G29" s="3036">
        <v>2387</v>
      </c>
      <c r="H29" s="3037">
        <v>2363</v>
      </c>
      <c r="I29" s="3038">
        <v>2361</v>
      </c>
      <c r="J29" s="3038">
        <v>2144</v>
      </c>
      <c r="K29" s="3039">
        <v>5287</v>
      </c>
      <c r="L29" s="3036">
        <v>4729</v>
      </c>
      <c r="M29" s="3038">
        <v>9761</v>
      </c>
      <c r="N29" s="3038">
        <v>9001</v>
      </c>
    </row>
    <row r="30" spans="1:14" ht="18.649999999999999" customHeight="1" x14ac:dyDescent="0.25">
      <c r="A30" s="3041" t="s">
        <v>1013</v>
      </c>
      <c r="B30" s="3043">
        <v>2.56</v>
      </c>
      <c r="C30" s="3050">
        <v>2.56</v>
      </c>
      <c r="D30" s="3051">
        <v>2.4700000000000002</v>
      </c>
      <c r="E30" s="3046">
        <v>2.36</v>
      </c>
      <c r="F30" s="3046">
        <v>2.2999999999999998</v>
      </c>
      <c r="G30" s="3050">
        <v>2.2599999999999998</v>
      </c>
      <c r="H30" s="3045">
        <v>2.2599999999999998</v>
      </c>
      <c r="I30" s="3046">
        <v>2.29</v>
      </c>
      <c r="J30" s="3046">
        <v>2.2200000000000002</v>
      </c>
      <c r="K30" s="3052">
        <v>2.56</v>
      </c>
      <c r="L30" s="3050">
        <v>2.2799999999999998</v>
      </c>
      <c r="M30" s="3046">
        <v>2.34</v>
      </c>
      <c r="N30" s="3048">
        <v>2.2400000000000002</v>
      </c>
    </row>
    <row r="31" spans="1:14" ht="9" customHeight="1" x14ac:dyDescent="0.25">
      <c r="A31" s="3053"/>
      <c r="B31" s="3035"/>
      <c r="C31" s="3049"/>
      <c r="D31" s="3037"/>
      <c r="E31" s="3038"/>
      <c r="F31" s="3038"/>
      <c r="G31" s="3049"/>
      <c r="H31" s="3037"/>
      <c r="I31" s="3038"/>
      <c r="J31" s="3038"/>
      <c r="K31" s="3039"/>
      <c r="L31" s="3036"/>
      <c r="M31" s="3038"/>
      <c r="N31" s="3038"/>
    </row>
    <row r="32" spans="1:14" ht="18.649999999999999" customHeight="1" x14ac:dyDescent="0.25">
      <c r="A32" s="3012" t="s">
        <v>1000</v>
      </c>
      <c r="B32" s="3013"/>
      <c r="C32" s="3014"/>
      <c r="D32" s="3015"/>
      <c r="E32" s="3016"/>
      <c r="F32" s="3016"/>
      <c r="G32" s="3014"/>
      <c r="H32" s="3017"/>
      <c r="I32" s="3018"/>
      <c r="J32" s="3018"/>
      <c r="K32" s="3019"/>
      <c r="L32" s="3020"/>
      <c r="M32" s="3021"/>
      <c r="N32" s="3018"/>
    </row>
    <row r="33" spans="1:14" ht="18.649999999999999" customHeight="1" x14ac:dyDescent="0.25">
      <c r="A33" s="3022" t="s">
        <v>1004</v>
      </c>
      <c r="B33" s="3023">
        <v>235303</v>
      </c>
      <c r="C33" s="3024">
        <v>236467</v>
      </c>
      <c r="D33" s="3054">
        <v>238343</v>
      </c>
      <c r="E33" s="3026">
        <v>241396</v>
      </c>
      <c r="F33" s="3026">
        <v>238705</v>
      </c>
      <c r="G33" s="3024">
        <v>228374</v>
      </c>
      <c r="H33" s="3025">
        <v>217061</v>
      </c>
      <c r="I33" s="3026">
        <v>209076</v>
      </c>
      <c r="J33" s="3026">
        <v>203875</v>
      </c>
      <c r="K33" s="3025">
        <v>235873</v>
      </c>
      <c r="L33" s="3027">
        <v>233454</v>
      </c>
      <c r="M33" s="3028">
        <v>236688</v>
      </c>
      <c r="N33" s="3028">
        <v>206550</v>
      </c>
    </row>
    <row r="34" spans="1:14" ht="18.649999999999999" customHeight="1" x14ac:dyDescent="0.25">
      <c r="A34" s="3029" t="s">
        <v>1005</v>
      </c>
      <c r="B34" s="3030">
        <v>16554</v>
      </c>
      <c r="C34" s="3055">
        <v>16956</v>
      </c>
      <c r="D34" s="3032">
        <v>18915</v>
      </c>
      <c r="E34" s="3033">
        <v>19611</v>
      </c>
      <c r="F34" s="3033">
        <v>20050</v>
      </c>
      <c r="G34" s="3055">
        <v>19103</v>
      </c>
      <c r="H34" s="3032">
        <v>19358</v>
      </c>
      <c r="I34" s="3033">
        <v>18448</v>
      </c>
      <c r="J34" s="3033">
        <v>17371</v>
      </c>
      <c r="K34" s="3034">
        <v>16757</v>
      </c>
      <c r="L34" s="3031">
        <v>19569</v>
      </c>
      <c r="M34" s="3033">
        <v>19414</v>
      </c>
      <c r="N34" s="3033">
        <v>17808</v>
      </c>
    </row>
    <row r="35" spans="1:14" ht="18.649999999999999" customHeight="1" x14ac:dyDescent="0.25">
      <c r="A35" s="3029" t="s">
        <v>1006</v>
      </c>
      <c r="B35" s="3035">
        <v>218749</v>
      </c>
      <c r="C35" s="3036">
        <v>219511</v>
      </c>
      <c r="D35" s="3037">
        <v>219428</v>
      </c>
      <c r="E35" s="3038">
        <v>221785</v>
      </c>
      <c r="F35" s="3038">
        <v>218655</v>
      </c>
      <c r="G35" s="3036">
        <v>209271</v>
      </c>
      <c r="H35" s="3037">
        <v>197703</v>
      </c>
      <c r="I35" s="3038">
        <v>190628</v>
      </c>
      <c r="J35" s="3038">
        <v>186504</v>
      </c>
      <c r="K35" s="3039">
        <v>219116</v>
      </c>
      <c r="L35" s="3036">
        <v>213885</v>
      </c>
      <c r="M35" s="3038">
        <v>217274</v>
      </c>
      <c r="N35" s="3038">
        <v>188742</v>
      </c>
    </row>
    <row r="36" spans="1:14" ht="18.649999999999999" customHeight="1" x14ac:dyDescent="0.25">
      <c r="A36" s="3029" t="s">
        <v>1007</v>
      </c>
      <c r="B36" s="3035"/>
      <c r="C36" s="3036"/>
      <c r="D36" s="3037"/>
      <c r="E36" s="3038"/>
      <c r="F36" s="3038"/>
      <c r="G36" s="3036"/>
      <c r="H36" s="3037"/>
      <c r="I36" s="3038"/>
      <c r="J36" s="3038"/>
      <c r="K36" s="3039"/>
      <c r="L36" s="3036"/>
      <c r="M36" s="3038"/>
      <c r="N36" s="3038"/>
    </row>
    <row r="37" spans="1:14" ht="18.649999999999999" customHeight="1" x14ac:dyDescent="0.25">
      <c r="A37" s="3040" t="s">
        <v>436</v>
      </c>
      <c r="B37" s="3035">
        <v>6534</v>
      </c>
      <c r="C37" s="3036">
        <v>6778</v>
      </c>
      <c r="D37" s="3037">
        <v>6611</v>
      </c>
      <c r="E37" s="3038">
        <v>6271</v>
      </c>
      <c r="F37" s="3038">
        <v>6059</v>
      </c>
      <c r="G37" s="3036">
        <v>5132</v>
      </c>
      <c r="H37" s="3037">
        <v>5369</v>
      </c>
      <c r="I37" s="3038">
        <v>4860</v>
      </c>
      <c r="J37" s="3038">
        <v>4376</v>
      </c>
      <c r="K37" s="3039">
        <v>6657</v>
      </c>
      <c r="L37" s="3036">
        <v>5587</v>
      </c>
      <c r="M37" s="3038">
        <v>6018</v>
      </c>
      <c r="N37" s="3038">
        <v>4978</v>
      </c>
    </row>
    <row r="38" spans="1:14" ht="14.5" customHeight="1" x14ac:dyDescent="0.25">
      <c r="A38" s="3040" t="s">
        <v>613</v>
      </c>
      <c r="B38" s="3035">
        <v>4313.5851626113335</v>
      </c>
      <c r="C38" s="3036">
        <v>3431</v>
      </c>
      <c r="D38" s="3037">
        <v>3467</v>
      </c>
      <c r="E38" s="3038">
        <v>3493</v>
      </c>
      <c r="F38" s="3038">
        <v>2868</v>
      </c>
      <c r="G38" s="3036">
        <v>3033</v>
      </c>
      <c r="H38" s="3037">
        <v>2433.445395918804</v>
      </c>
      <c r="I38" s="3038">
        <v>2245</v>
      </c>
      <c r="J38" s="3038">
        <v>145</v>
      </c>
      <c r="K38" s="3039">
        <v>3867.556507849506</v>
      </c>
      <c r="L38" s="3036">
        <v>2951.6379018513267</v>
      </c>
      <c r="M38" s="3038">
        <v>3218</v>
      </c>
      <c r="N38" s="3038">
        <v>1265.0434810543015</v>
      </c>
    </row>
    <row r="39" spans="1:14" ht="18.649999999999999" customHeight="1" x14ac:dyDescent="0.25">
      <c r="A39" s="3040" t="s">
        <v>1008</v>
      </c>
      <c r="B39" s="3035">
        <v>7640</v>
      </c>
      <c r="C39" s="3036">
        <v>7731</v>
      </c>
      <c r="D39" s="3037">
        <v>8023</v>
      </c>
      <c r="E39" s="3038">
        <v>7890</v>
      </c>
      <c r="F39" s="3038">
        <v>7240</v>
      </c>
      <c r="G39" s="3036">
        <v>7565</v>
      </c>
      <c r="H39" s="3037">
        <v>7087</v>
      </c>
      <c r="I39" s="3038">
        <v>6616</v>
      </c>
      <c r="J39" s="3038">
        <v>6707</v>
      </c>
      <c r="K39" s="3039">
        <v>7686</v>
      </c>
      <c r="L39" s="3036">
        <v>7406</v>
      </c>
      <c r="M39" s="3038">
        <v>7684</v>
      </c>
      <c r="N39" s="3038">
        <v>6781</v>
      </c>
    </row>
    <row r="40" spans="1:14" ht="18.649999999999999" customHeight="1" x14ac:dyDescent="0.25">
      <c r="A40" s="3041" t="s">
        <v>1009</v>
      </c>
      <c r="B40" s="3035">
        <v>200261</v>
      </c>
      <c r="C40" s="3036">
        <v>201571</v>
      </c>
      <c r="D40" s="3037">
        <v>201327</v>
      </c>
      <c r="E40" s="3038">
        <v>204131</v>
      </c>
      <c r="F40" s="3038">
        <v>202488</v>
      </c>
      <c r="G40" s="3036">
        <v>193541</v>
      </c>
      <c r="H40" s="3037">
        <v>182814</v>
      </c>
      <c r="I40" s="3038">
        <v>176907</v>
      </c>
      <c r="J40" s="3038">
        <v>175276</v>
      </c>
      <c r="K40" s="3039">
        <v>200905</v>
      </c>
      <c r="L40" s="3036">
        <v>197940</v>
      </c>
      <c r="M40" s="3038">
        <v>200354</v>
      </c>
      <c r="N40" s="3038">
        <v>175718</v>
      </c>
    </row>
    <row r="41" spans="1:14" ht="18.649999999999999" customHeight="1" x14ac:dyDescent="0.25">
      <c r="A41" s="3041" t="s">
        <v>1010</v>
      </c>
      <c r="B41" s="3035">
        <v>2261</v>
      </c>
      <c r="C41" s="3036">
        <v>2246</v>
      </c>
      <c r="D41" s="3037">
        <v>2130</v>
      </c>
      <c r="E41" s="3038">
        <v>2110</v>
      </c>
      <c r="F41" s="3038">
        <v>1999</v>
      </c>
      <c r="G41" s="3036">
        <v>1892</v>
      </c>
      <c r="H41" s="3037">
        <v>1806</v>
      </c>
      <c r="I41" s="3038">
        <v>1759</v>
      </c>
      <c r="J41" s="3038">
        <v>1687</v>
      </c>
      <c r="K41" s="3039">
        <v>4507</v>
      </c>
      <c r="L41" s="3036">
        <v>3891</v>
      </c>
      <c r="M41" s="3038">
        <v>8131</v>
      </c>
      <c r="N41" s="3038">
        <v>6900</v>
      </c>
    </row>
    <row r="42" spans="1:14" ht="18.649999999999999" customHeight="1" x14ac:dyDescent="0.25">
      <c r="A42" s="3042" t="s">
        <v>1011</v>
      </c>
      <c r="B42" s="3035">
        <v>60</v>
      </c>
      <c r="C42" s="3036">
        <v>35</v>
      </c>
      <c r="D42" s="3037">
        <v>14</v>
      </c>
      <c r="E42" s="3038">
        <v>8</v>
      </c>
      <c r="F42" s="3038">
        <v>-28</v>
      </c>
      <c r="G42" s="3036">
        <v>-54</v>
      </c>
      <c r="H42" s="3037">
        <v>-73</v>
      </c>
      <c r="I42" s="3038">
        <v>-1</v>
      </c>
      <c r="J42" s="3038">
        <v>-4</v>
      </c>
      <c r="K42" s="3039">
        <v>95</v>
      </c>
      <c r="L42" s="3036">
        <v>-82</v>
      </c>
      <c r="M42" s="3038">
        <v>-60</v>
      </c>
      <c r="N42" s="3038">
        <v>-66</v>
      </c>
    </row>
    <row r="43" spans="1:14" ht="18.649999999999999" customHeight="1" x14ac:dyDescent="0.25">
      <c r="A43" s="3041" t="s">
        <v>1012</v>
      </c>
      <c r="B43" s="3035">
        <v>2201</v>
      </c>
      <c r="C43" s="3036">
        <v>2211</v>
      </c>
      <c r="D43" s="3037">
        <v>2116</v>
      </c>
      <c r="E43" s="3038">
        <v>2102</v>
      </c>
      <c r="F43" s="3038">
        <v>2027</v>
      </c>
      <c r="G43" s="3036">
        <v>1946</v>
      </c>
      <c r="H43" s="3037">
        <v>1879</v>
      </c>
      <c r="I43" s="3038">
        <v>1760</v>
      </c>
      <c r="J43" s="3038">
        <v>1691</v>
      </c>
      <c r="K43" s="3039">
        <v>4412</v>
      </c>
      <c r="L43" s="3036">
        <v>3973</v>
      </c>
      <c r="M43" s="3038">
        <v>8191</v>
      </c>
      <c r="N43" s="3038">
        <v>6966</v>
      </c>
    </row>
    <row r="44" spans="1:14" ht="18.649999999999999" customHeight="1" x14ac:dyDescent="0.25">
      <c r="A44" s="3056" t="s">
        <v>1013</v>
      </c>
      <c r="B44" s="3057">
        <v>4.47</v>
      </c>
      <c r="C44" s="3058">
        <v>4.3600000000000003</v>
      </c>
      <c r="D44" s="3059">
        <v>4.17</v>
      </c>
      <c r="E44" s="3060">
        <v>4.09</v>
      </c>
      <c r="F44" s="3060">
        <v>4.0999999999999996</v>
      </c>
      <c r="G44" s="3058">
        <v>3.99</v>
      </c>
      <c r="H44" s="3059">
        <v>4.08</v>
      </c>
      <c r="I44" s="3060">
        <v>3.95</v>
      </c>
      <c r="J44" s="3060">
        <v>3.96</v>
      </c>
      <c r="K44" s="3061">
        <v>4.42</v>
      </c>
      <c r="L44" s="3058">
        <v>4.05</v>
      </c>
      <c r="M44" s="3060">
        <v>4.09</v>
      </c>
      <c r="N44" s="3060">
        <v>3.96</v>
      </c>
    </row>
    <row r="45" spans="1:14" ht="14" customHeight="1" x14ac:dyDescent="0.25">
      <c r="A45" s="3062"/>
      <c r="B45" s="3062"/>
      <c r="C45" s="3062"/>
      <c r="D45" s="3062"/>
      <c r="E45" s="3062"/>
      <c r="F45" s="3062"/>
      <c r="G45" s="3062"/>
      <c r="H45" s="3062"/>
      <c r="I45" s="3062"/>
      <c r="J45" s="3062"/>
      <c r="K45" s="3062"/>
      <c r="L45" s="3062"/>
      <c r="M45" s="3062"/>
      <c r="N45" s="3062"/>
    </row>
    <row r="46" spans="1:14" ht="14" customHeight="1" x14ac:dyDescent="0.25">
      <c r="A46" s="1477" t="s">
        <v>1014</v>
      </c>
      <c r="B46" s="1477"/>
    </row>
    <row r="47" spans="1:14" ht="14" customHeight="1" x14ac:dyDescent="0.25">
      <c r="A47" s="1477" t="s">
        <v>1015</v>
      </c>
      <c r="B47" s="1477"/>
    </row>
  </sheetData>
  <mergeCells count="7">
    <mergeCell ref="A2:N2"/>
    <mergeCell ref="A3:N3"/>
    <mergeCell ref="B4:C4"/>
    <mergeCell ref="D4:G4"/>
    <mergeCell ref="H4:J4"/>
    <mergeCell ref="K4:L4"/>
    <mergeCell ref="M4:N4"/>
  </mergeCells>
  <hyperlinks>
    <hyperlink ref="A1" location="ToC!A2" display="Back to Table of Contents" xr:uid="{6607F9E2-8D34-4484-8D30-AC7A850D5E71}"/>
  </hyperlinks>
  <pageMargins left="0.5" right="0.5" top="0.5" bottom="0.5" header="0.25" footer="0.25"/>
  <pageSetup scale="46" orientation="landscape" r:id="rId1"/>
  <headerFooter>
    <oddFooter>&amp;L&amp;G&amp;C&amp;"Scotia,Regular"&amp;9Supplementary Financial Information (SFI)&amp;R32&amp;"Scotia,Regular"&amp;7</oddFooter>
  </headerFooter>
  <legacyDrawingHF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C30D41-D9AD-4C30-9A2C-BBA55983F337}">
  <sheetPr>
    <pageSetUpPr fitToPage="1"/>
  </sheetPr>
  <dimension ref="A1:N38"/>
  <sheetViews>
    <sheetView showGridLines="0" zoomScaleNormal="100" workbookViewId="0"/>
  </sheetViews>
  <sheetFormatPr defaultRowHeight="12.5" x14ac:dyDescent="0.25"/>
  <cols>
    <col min="1" max="1" width="70.81640625" style="22" customWidth="1"/>
    <col min="2" max="2" width="9.81640625" style="22" customWidth="1"/>
    <col min="3" max="3" width="10.54296875" style="22" customWidth="1"/>
    <col min="4" max="4" width="9.81640625" style="22" customWidth="1"/>
    <col min="5" max="6" width="10.1796875" style="22" customWidth="1"/>
    <col min="7" max="8" width="9.81640625" style="22" customWidth="1"/>
    <col min="9" max="9" width="10.6328125" style="22" customWidth="1"/>
    <col min="10" max="10" width="11.6328125" style="22" customWidth="1"/>
    <col min="11" max="11" width="9.54296875" style="22" customWidth="1"/>
    <col min="12" max="12" width="10.1796875" style="22" customWidth="1"/>
    <col min="13" max="13" width="10.26953125" style="22" customWidth="1"/>
    <col min="14" max="14" width="10.453125" style="22" customWidth="1"/>
    <col min="15" max="16384" width="8.7265625" style="22"/>
  </cols>
  <sheetData>
    <row r="1" spans="1:14" ht="20" customHeight="1" x14ac:dyDescent="0.25">
      <c r="A1" s="21" t="s">
        <v>13</v>
      </c>
    </row>
    <row r="2" spans="1:14" ht="25" customHeight="1" x14ac:dyDescent="0.25">
      <c r="A2" s="3427" t="s">
        <v>947</v>
      </c>
      <c r="B2" s="3427" t="s">
        <v>15</v>
      </c>
      <c r="C2" s="3427" t="s">
        <v>15</v>
      </c>
      <c r="D2" s="3427" t="s">
        <v>15</v>
      </c>
      <c r="E2" s="3427" t="s">
        <v>15</v>
      </c>
      <c r="F2" s="3427" t="s">
        <v>15</v>
      </c>
      <c r="G2" s="3427" t="s">
        <v>15</v>
      </c>
      <c r="H2" s="3427" t="s">
        <v>15</v>
      </c>
      <c r="I2" s="3427" t="s">
        <v>15</v>
      </c>
      <c r="J2" s="3427" t="s">
        <v>15</v>
      </c>
      <c r="K2" s="3427" t="s">
        <v>15</v>
      </c>
      <c r="L2" s="3427" t="s">
        <v>15</v>
      </c>
      <c r="M2" s="3427" t="s">
        <v>15</v>
      </c>
      <c r="N2" s="3427" t="s">
        <v>15</v>
      </c>
    </row>
    <row r="3" spans="1:14" ht="15.65" customHeight="1" x14ac:dyDescent="0.25">
      <c r="A3" s="3428" t="s">
        <v>1016</v>
      </c>
      <c r="B3" s="3428" t="s">
        <v>15</v>
      </c>
      <c r="C3" s="3428" t="s">
        <v>15</v>
      </c>
      <c r="D3" s="3428" t="s">
        <v>15</v>
      </c>
      <c r="E3" s="3428" t="s">
        <v>15</v>
      </c>
      <c r="F3" s="3428" t="s">
        <v>15</v>
      </c>
      <c r="G3" s="3428" t="s">
        <v>15</v>
      </c>
      <c r="H3" s="3428" t="s">
        <v>15</v>
      </c>
      <c r="I3" s="3428" t="s">
        <v>15</v>
      </c>
      <c r="J3" s="3428" t="s">
        <v>15</v>
      </c>
      <c r="K3" s="3428" t="s">
        <v>15</v>
      </c>
      <c r="L3" s="3428" t="s">
        <v>15</v>
      </c>
      <c r="M3" s="3428" t="s">
        <v>15</v>
      </c>
      <c r="N3" s="3428" t="s">
        <v>15</v>
      </c>
    </row>
    <row r="4" spans="1:14" ht="18.5" customHeight="1" x14ac:dyDescent="0.25">
      <c r="A4" s="3063"/>
      <c r="B4" s="3429" t="s">
        <v>183</v>
      </c>
      <c r="C4" s="3430" t="s">
        <v>15</v>
      </c>
      <c r="D4" s="3431">
        <v>2023</v>
      </c>
      <c r="E4" s="3429" t="s">
        <v>15</v>
      </c>
      <c r="F4" s="3429" t="s">
        <v>15</v>
      </c>
      <c r="G4" s="3432" t="s">
        <v>15</v>
      </c>
      <c r="H4" s="3431">
        <v>2022</v>
      </c>
      <c r="I4" s="3429" t="s">
        <v>15</v>
      </c>
      <c r="J4" s="3429" t="s">
        <v>15</v>
      </c>
      <c r="K4" s="3433" t="s">
        <v>175</v>
      </c>
      <c r="L4" s="3434" t="s">
        <v>15</v>
      </c>
      <c r="M4" s="3429" t="s">
        <v>176</v>
      </c>
      <c r="N4" s="3429" t="s">
        <v>15</v>
      </c>
    </row>
    <row r="5" spans="1:14" ht="18.5" customHeight="1" x14ac:dyDescent="0.25">
      <c r="A5" s="3064" t="s">
        <v>556</v>
      </c>
      <c r="B5" s="3065" t="s">
        <v>178</v>
      </c>
      <c r="C5" s="3066" t="s">
        <v>179</v>
      </c>
      <c r="D5" s="3067" t="s">
        <v>180</v>
      </c>
      <c r="E5" s="3068" t="s">
        <v>181</v>
      </c>
      <c r="F5" s="3068" t="s">
        <v>182</v>
      </c>
      <c r="G5" s="3069" t="s">
        <v>179</v>
      </c>
      <c r="H5" s="3070" t="s">
        <v>180</v>
      </c>
      <c r="I5" s="3068" t="s">
        <v>181</v>
      </c>
      <c r="J5" s="3068" t="s">
        <v>182</v>
      </c>
      <c r="K5" s="3071" t="s">
        <v>183</v>
      </c>
      <c r="L5" s="3072">
        <v>2023</v>
      </c>
      <c r="M5" s="3073">
        <v>2023</v>
      </c>
      <c r="N5" s="3074">
        <v>2022</v>
      </c>
    </row>
    <row r="6" spans="1:14" ht="18.5" customHeight="1" x14ac:dyDescent="0.25">
      <c r="A6" s="3012" t="s">
        <v>1017</v>
      </c>
      <c r="B6" s="3075"/>
      <c r="C6" s="3076"/>
      <c r="D6" s="3077"/>
      <c r="E6" s="3016"/>
      <c r="F6" s="3016"/>
      <c r="G6" s="3014"/>
      <c r="H6" s="3017"/>
      <c r="I6" s="3018"/>
      <c r="J6" s="3018"/>
      <c r="K6" s="3019"/>
      <c r="L6" s="3078"/>
      <c r="M6" s="3021"/>
      <c r="N6" s="3018"/>
    </row>
    <row r="7" spans="1:14" ht="18.5" customHeight="1" x14ac:dyDescent="0.25">
      <c r="A7" s="3022" t="s">
        <v>1004</v>
      </c>
      <c r="B7" s="3079">
        <v>203742</v>
      </c>
      <c r="C7" s="3080">
        <v>206503</v>
      </c>
      <c r="D7" s="3054">
        <v>207241</v>
      </c>
      <c r="E7" s="3026">
        <v>212175</v>
      </c>
      <c r="F7" s="3026">
        <v>207894</v>
      </c>
      <c r="G7" s="3024">
        <v>195254</v>
      </c>
      <c r="H7" s="3025">
        <v>184701</v>
      </c>
      <c r="I7" s="3026">
        <v>178619</v>
      </c>
      <c r="J7" s="3026">
        <v>174608</v>
      </c>
      <c r="K7" s="3025">
        <v>205138</v>
      </c>
      <c r="L7" s="3024">
        <v>201469</v>
      </c>
      <c r="M7" s="3028">
        <v>205622</v>
      </c>
      <c r="N7" s="3028">
        <v>175728</v>
      </c>
    </row>
    <row r="8" spans="1:14" ht="18.5" customHeight="1" x14ac:dyDescent="0.25">
      <c r="A8" s="3081" t="s">
        <v>1005</v>
      </c>
      <c r="B8" s="3082">
        <v>19976</v>
      </c>
      <c r="C8" s="3083">
        <v>21492</v>
      </c>
      <c r="D8" s="3084">
        <v>22231</v>
      </c>
      <c r="E8" s="3085">
        <v>23790</v>
      </c>
      <c r="F8" s="3085">
        <v>23208</v>
      </c>
      <c r="G8" s="3086">
        <v>19553</v>
      </c>
      <c r="H8" s="3084">
        <v>20075</v>
      </c>
      <c r="I8" s="3085">
        <v>19767</v>
      </c>
      <c r="J8" s="3085">
        <v>19023</v>
      </c>
      <c r="K8" s="3087">
        <v>20743</v>
      </c>
      <c r="L8" s="3088">
        <v>21350</v>
      </c>
      <c r="M8" s="3085">
        <v>22187</v>
      </c>
      <c r="N8" s="3085">
        <v>18600</v>
      </c>
    </row>
    <row r="9" spans="1:14" ht="18.5" customHeight="1" x14ac:dyDescent="0.25">
      <c r="A9" s="3081" t="s">
        <v>1006</v>
      </c>
      <c r="B9" s="3089">
        <v>183766</v>
      </c>
      <c r="C9" s="3090">
        <v>185011</v>
      </c>
      <c r="D9" s="3091">
        <v>185010</v>
      </c>
      <c r="E9" s="3092">
        <v>188385</v>
      </c>
      <c r="F9" s="3092">
        <v>184686</v>
      </c>
      <c r="G9" s="3093">
        <v>175701</v>
      </c>
      <c r="H9" s="3091">
        <v>164626</v>
      </c>
      <c r="I9" s="3092">
        <v>158852</v>
      </c>
      <c r="J9" s="3092">
        <v>155585</v>
      </c>
      <c r="K9" s="3094">
        <v>184395</v>
      </c>
      <c r="L9" s="3095">
        <v>180119</v>
      </c>
      <c r="M9" s="3092">
        <v>183435</v>
      </c>
      <c r="N9" s="3092">
        <v>157128</v>
      </c>
    </row>
    <row r="10" spans="1:14" ht="18.5" customHeight="1" x14ac:dyDescent="0.25">
      <c r="A10" s="3081" t="s">
        <v>1007</v>
      </c>
      <c r="B10" s="3089"/>
      <c r="C10" s="3090"/>
      <c r="D10" s="3091"/>
      <c r="E10" s="3092"/>
      <c r="F10" s="3092"/>
      <c r="G10" s="3093"/>
      <c r="H10" s="3091"/>
      <c r="I10" s="3092"/>
      <c r="J10" s="3092"/>
      <c r="K10" s="3094"/>
      <c r="L10" s="3095"/>
      <c r="M10" s="3092"/>
      <c r="N10" s="3092"/>
    </row>
    <row r="11" spans="1:14" ht="18.5" customHeight="1" x14ac:dyDescent="0.25">
      <c r="A11" s="3096" t="s">
        <v>436</v>
      </c>
      <c r="B11" s="3089">
        <v>6534</v>
      </c>
      <c r="C11" s="3090">
        <v>6778</v>
      </c>
      <c r="D11" s="3091">
        <v>6611</v>
      </c>
      <c r="E11" s="3092">
        <v>6257</v>
      </c>
      <c r="F11" s="3092">
        <v>6043</v>
      </c>
      <c r="G11" s="3093">
        <v>5115</v>
      </c>
      <c r="H11" s="3091">
        <v>5354</v>
      </c>
      <c r="I11" s="3092">
        <v>4847</v>
      </c>
      <c r="J11" s="3092">
        <v>4376</v>
      </c>
      <c r="K11" s="3094">
        <v>6657</v>
      </c>
      <c r="L11" s="3095">
        <v>5571</v>
      </c>
      <c r="M11" s="3092">
        <v>6006</v>
      </c>
      <c r="N11" s="3092">
        <v>4971</v>
      </c>
    </row>
    <row r="12" spans="1:14" ht="18.5" customHeight="1" x14ac:dyDescent="0.25">
      <c r="A12" s="3096" t="s">
        <v>613</v>
      </c>
      <c r="B12" s="3089">
        <v>4189</v>
      </c>
      <c r="C12" s="3090">
        <v>3295</v>
      </c>
      <c r="D12" s="3091">
        <v>3328</v>
      </c>
      <c r="E12" s="3092">
        <v>3359</v>
      </c>
      <c r="F12" s="3092">
        <v>2751</v>
      </c>
      <c r="G12" s="3093">
        <v>2923</v>
      </c>
      <c r="H12" s="3091">
        <v>2353</v>
      </c>
      <c r="I12" s="3092">
        <v>2175</v>
      </c>
      <c r="J12" s="3092">
        <v>145</v>
      </c>
      <c r="K12" s="3094">
        <v>3737</v>
      </c>
      <c r="L12" s="3095">
        <v>2838</v>
      </c>
      <c r="M12" s="3092">
        <v>3093</v>
      </c>
      <c r="N12" s="3092">
        <v>1227</v>
      </c>
    </row>
    <row r="13" spans="1:14" ht="18.5" customHeight="1" x14ac:dyDescent="0.25">
      <c r="A13" s="3096" t="s">
        <v>1008</v>
      </c>
      <c r="B13" s="3089">
        <v>3167</v>
      </c>
      <c r="C13" s="3090">
        <v>3247</v>
      </c>
      <c r="D13" s="3091">
        <v>3468</v>
      </c>
      <c r="E13" s="3092">
        <v>3410</v>
      </c>
      <c r="F13" s="3092">
        <v>2830</v>
      </c>
      <c r="G13" s="3093">
        <v>2894</v>
      </c>
      <c r="H13" s="3091">
        <v>2380</v>
      </c>
      <c r="I13" s="3092">
        <v>1884</v>
      </c>
      <c r="J13" s="3092">
        <v>2118</v>
      </c>
      <c r="K13" s="3094">
        <v>3208</v>
      </c>
      <c r="L13" s="3095">
        <v>2863</v>
      </c>
      <c r="M13" s="3092">
        <v>3153</v>
      </c>
      <c r="N13" s="3092">
        <v>2125</v>
      </c>
    </row>
    <row r="14" spans="1:14" ht="18.5" customHeight="1" x14ac:dyDescent="0.25">
      <c r="A14" s="3097" t="s">
        <v>1009</v>
      </c>
      <c r="B14" s="3089">
        <v>169876</v>
      </c>
      <c r="C14" s="3090">
        <v>171691</v>
      </c>
      <c r="D14" s="3098">
        <v>171603</v>
      </c>
      <c r="E14" s="3092">
        <v>175359</v>
      </c>
      <c r="F14" s="3092">
        <v>173062</v>
      </c>
      <c r="G14" s="3093">
        <v>164769</v>
      </c>
      <c r="H14" s="3098">
        <v>154539</v>
      </c>
      <c r="I14" s="3092">
        <v>149946</v>
      </c>
      <c r="J14" s="3092">
        <v>148946</v>
      </c>
      <c r="K14" s="3094">
        <v>170793</v>
      </c>
      <c r="L14" s="3095">
        <v>168847</v>
      </c>
      <c r="M14" s="3099">
        <v>171183</v>
      </c>
      <c r="N14" s="3092">
        <v>148805</v>
      </c>
    </row>
    <row r="15" spans="1:14" ht="18.5" customHeight="1" x14ac:dyDescent="0.25">
      <c r="A15" s="3097" t="s">
        <v>1010</v>
      </c>
      <c r="B15" s="3089">
        <v>1822</v>
      </c>
      <c r="C15" s="3090">
        <v>1816</v>
      </c>
      <c r="D15" s="3091">
        <v>1703</v>
      </c>
      <c r="E15" s="3092">
        <v>1697</v>
      </c>
      <c r="F15" s="3092">
        <v>1576</v>
      </c>
      <c r="G15" s="3093">
        <v>1487</v>
      </c>
      <c r="H15" s="3091">
        <v>1405</v>
      </c>
      <c r="I15" s="3092">
        <v>1402</v>
      </c>
      <c r="J15" s="3092">
        <v>1365</v>
      </c>
      <c r="K15" s="3094">
        <v>3638</v>
      </c>
      <c r="L15" s="3095">
        <v>3064</v>
      </c>
      <c r="M15" s="3092">
        <v>6463</v>
      </c>
      <c r="N15" s="3092">
        <v>5500</v>
      </c>
    </row>
    <row r="16" spans="1:14" ht="18.5" customHeight="1" x14ac:dyDescent="0.25">
      <c r="A16" s="3081" t="s">
        <v>1007</v>
      </c>
      <c r="B16" s="3089"/>
      <c r="C16" s="3090"/>
      <c r="D16" s="3091"/>
      <c r="E16" s="3092"/>
      <c r="F16" s="3092"/>
      <c r="G16" s="3093"/>
      <c r="H16" s="3091"/>
      <c r="I16" s="3092"/>
      <c r="J16" s="3092"/>
      <c r="K16" s="3094"/>
      <c r="L16" s="3095"/>
      <c r="M16" s="3092"/>
      <c r="N16" s="3092"/>
    </row>
    <row r="17" spans="1:14" ht="18.5" customHeight="1" x14ac:dyDescent="0.25">
      <c r="A17" s="3096" t="s">
        <v>1018</v>
      </c>
      <c r="B17" s="3089">
        <v>59</v>
      </c>
      <c r="C17" s="3090">
        <v>35</v>
      </c>
      <c r="D17" s="3091">
        <v>13</v>
      </c>
      <c r="E17" s="3092">
        <v>8</v>
      </c>
      <c r="F17" s="3092">
        <v>-28</v>
      </c>
      <c r="G17" s="3093">
        <v>-54</v>
      </c>
      <c r="H17" s="3091">
        <v>-73</v>
      </c>
      <c r="I17" s="3092">
        <v>-1</v>
      </c>
      <c r="J17" s="3092">
        <v>-4</v>
      </c>
      <c r="K17" s="3094">
        <v>94</v>
      </c>
      <c r="L17" s="3095">
        <v>-82</v>
      </c>
      <c r="M17" s="3092">
        <v>-61</v>
      </c>
      <c r="N17" s="3092">
        <v>-66</v>
      </c>
    </row>
    <row r="18" spans="1:14" ht="18.5" customHeight="1" x14ac:dyDescent="0.25">
      <c r="A18" s="3097" t="s">
        <v>1012</v>
      </c>
      <c r="B18" s="3089">
        <v>1763</v>
      </c>
      <c r="C18" s="3090">
        <v>1781</v>
      </c>
      <c r="D18" s="3091">
        <v>1690</v>
      </c>
      <c r="E18" s="3092">
        <v>1689</v>
      </c>
      <c r="F18" s="3092">
        <v>1604</v>
      </c>
      <c r="G18" s="3093">
        <v>1541</v>
      </c>
      <c r="H18" s="3091">
        <v>1478</v>
      </c>
      <c r="I18" s="3092">
        <v>1403</v>
      </c>
      <c r="J18" s="3092">
        <v>1369</v>
      </c>
      <c r="K18" s="3094">
        <v>3544</v>
      </c>
      <c r="L18" s="3095">
        <v>3146</v>
      </c>
      <c r="M18" s="3092">
        <v>6524</v>
      </c>
      <c r="N18" s="3092">
        <v>5566</v>
      </c>
    </row>
    <row r="19" spans="1:14" ht="18.5" customHeight="1" x14ac:dyDescent="0.25">
      <c r="A19" s="3097" t="s">
        <v>1013</v>
      </c>
      <c r="B19" s="3100">
        <v>4.22</v>
      </c>
      <c r="C19" s="3101">
        <v>4.13</v>
      </c>
      <c r="D19" s="3102">
        <v>3.91</v>
      </c>
      <c r="E19" s="3103">
        <v>3.82</v>
      </c>
      <c r="F19" s="3103">
        <v>3.8</v>
      </c>
      <c r="G19" s="3104">
        <v>3.71</v>
      </c>
      <c r="H19" s="3102">
        <v>3.79</v>
      </c>
      <c r="I19" s="3103">
        <v>3.71</v>
      </c>
      <c r="J19" s="3103">
        <v>3.77</v>
      </c>
      <c r="K19" s="3105">
        <v>4.17</v>
      </c>
      <c r="L19" s="3106">
        <v>3.76</v>
      </c>
      <c r="M19" s="3103">
        <v>3.81</v>
      </c>
      <c r="N19" s="3103">
        <v>3.74</v>
      </c>
    </row>
    <row r="20" spans="1:14" ht="18.5" customHeight="1" x14ac:dyDescent="0.25">
      <c r="A20" s="3107"/>
      <c r="B20" s="3108"/>
      <c r="C20" s="3109"/>
      <c r="D20" s="3110"/>
      <c r="E20" s="3111"/>
      <c r="F20" s="3111"/>
      <c r="G20" s="3112"/>
      <c r="H20" s="3110"/>
      <c r="I20" s="3111"/>
      <c r="J20" s="3111"/>
      <c r="K20" s="3110"/>
      <c r="L20" s="3112"/>
      <c r="M20" s="3111"/>
      <c r="N20" s="3111"/>
    </row>
    <row r="21" spans="1:14" ht="18.5" customHeight="1" x14ac:dyDescent="0.25">
      <c r="A21" s="3113" t="s">
        <v>1019</v>
      </c>
      <c r="B21" s="3114"/>
      <c r="C21" s="3115"/>
      <c r="D21" s="3116"/>
      <c r="E21" s="3117"/>
      <c r="F21" s="3117"/>
      <c r="G21" s="3118"/>
      <c r="H21" s="3119"/>
      <c r="I21" s="3120"/>
      <c r="J21" s="3120"/>
      <c r="K21" s="3121"/>
      <c r="L21" s="3122"/>
      <c r="M21" s="3123"/>
      <c r="N21" s="3120"/>
    </row>
    <row r="22" spans="1:14" ht="18.5" customHeight="1" x14ac:dyDescent="0.25">
      <c r="A22" s="3022" t="s">
        <v>1004</v>
      </c>
      <c r="B22" s="3124">
        <v>36945</v>
      </c>
      <c r="C22" s="3125">
        <v>36523</v>
      </c>
      <c r="D22" s="3025">
        <v>35888</v>
      </c>
      <c r="E22" s="3026">
        <v>34829</v>
      </c>
      <c r="F22" s="3026">
        <v>35372</v>
      </c>
      <c r="G22" s="3024">
        <v>35124</v>
      </c>
      <c r="H22" s="3025">
        <v>34522</v>
      </c>
      <c r="I22" s="3026">
        <v>33219</v>
      </c>
      <c r="J22" s="3026">
        <v>32409</v>
      </c>
      <c r="K22" s="3025">
        <v>36732</v>
      </c>
      <c r="L22" s="3024">
        <v>35246</v>
      </c>
      <c r="M22" s="3026">
        <v>35303</v>
      </c>
      <c r="N22" s="3026">
        <v>33087</v>
      </c>
    </row>
    <row r="23" spans="1:14" ht="18.5" customHeight="1" x14ac:dyDescent="0.25">
      <c r="A23" s="3081" t="s">
        <v>1005</v>
      </c>
      <c r="B23" s="3089">
        <v>2919</v>
      </c>
      <c r="C23" s="3090">
        <v>2977</v>
      </c>
      <c r="D23" s="3091">
        <v>2581</v>
      </c>
      <c r="E23" s="3092">
        <v>2550</v>
      </c>
      <c r="F23" s="3092">
        <v>2547</v>
      </c>
      <c r="G23" s="3093">
        <v>2662</v>
      </c>
      <c r="H23" s="3091">
        <v>2611</v>
      </c>
      <c r="I23" s="3092">
        <v>2656</v>
      </c>
      <c r="J23" s="3092">
        <v>2718</v>
      </c>
      <c r="K23" s="3094">
        <v>2967</v>
      </c>
      <c r="L23" s="3095">
        <v>2605</v>
      </c>
      <c r="M23" s="3092">
        <v>2586</v>
      </c>
      <c r="N23" s="3092">
        <v>2676</v>
      </c>
    </row>
    <row r="24" spans="1:14" ht="18.5" customHeight="1" x14ac:dyDescent="0.25">
      <c r="A24" s="3081" t="s">
        <v>1006</v>
      </c>
      <c r="B24" s="3089">
        <v>34026</v>
      </c>
      <c r="C24" s="3090">
        <v>33546</v>
      </c>
      <c r="D24" s="3091">
        <v>33307</v>
      </c>
      <c r="E24" s="3092">
        <v>32279</v>
      </c>
      <c r="F24" s="3092">
        <v>32825</v>
      </c>
      <c r="G24" s="3093">
        <v>32462</v>
      </c>
      <c r="H24" s="3091">
        <v>31911</v>
      </c>
      <c r="I24" s="3092">
        <v>30563</v>
      </c>
      <c r="J24" s="3092">
        <v>29691</v>
      </c>
      <c r="K24" s="3094">
        <v>33765</v>
      </c>
      <c r="L24" s="3095">
        <v>32641</v>
      </c>
      <c r="M24" s="3092">
        <v>32717</v>
      </c>
      <c r="N24" s="3092">
        <v>30411</v>
      </c>
    </row>
    <row r="25" spans="1:14" ht="18.5" customHeight="1" x14ac:dyDescent="0.25">
      <c r="A25" s="3081" t="s">
        <v>1007</v>
      </c>
      <c r="B25" s="3089"/>
      <c r="C25" s="3090"/>
      <c r="D25" s="3091"/>
      <c r="E25" s="3092"/>
      <c r="F25" s="3092"/>
      <c r="G25" s="3093"/>
      <c r="H25" s="3091"/>
      <c r="I25" s="3092"/>
      <c r="J25" s="3092"/>
      <c r="K25" s="3094"/>
      <c r="L25" s="3095"/>
      <c r="M25" s="3092"/>
      <c r="N25" s="3092"/>
    </row>
    <row r="26" spans="1:14" ht="18.5" customHeight="1" x14ac:dyDescent="0.25">
      <c r="A26" s="3096" t="s">
        <v>436</v>
      </c>
      <c r="B26" s="3089">
        <v>0</v>
      </c>
      <c r="C26" s="3090">
        <v>0</v>
      </c>
      <c r="D26" s="3091">
        <v>0</v>
      </c>
      <c r="E26" s="3092">
        <v>14</v>
      </c>
      <c r="F26" s="3092">
        <v>16</v>
      </c>
      <c r="G26" s="3093">
        <v>16</v>
      </c>
      <c r="H26" s="3091">
        <v>14</v>
      </c>
      <c r="I26" s="3092">
        <v>12</v>
      </c>
      <c r="J26" s="3092">
        <v>0</v>
      </c>
      <c r="K26" s="3094">
        <v>0</v>
      </c>
      <c r="L26" s="3095">
        <v>16</v>
      </c>
      <c r="M26" s="3092">
        <v>12</v>
      </c>
      <c r="N26" s="3092">
        <v>7</v>
      </c>
    </row>
    <row r="27" spans="1:14" ht="18.5" customHeight="1" x14ac:dyDescent="0.25">
      <c r="A27" s="3096" t="s">
        <v>613</v>
      </c>
      <c r="B27" s="3089">
        <v>124</v>
      </c>
      <c r="C27" s="3090">
        <v>136</v>
      </c>
      <c r="D27" s="3091">
        <v>139</v>
      </c>
      <c r="E27" s="3092">
        <v>134</v>
      </c>
      <c r="F27" s="3092">
        <v>117</v>
      </c>
      <c r="G27" s="3093">
        <v>109</v>
      </c>
      <c r="H27" s="3091">
        <v>81</v>
      </c>
      <c r="I27" s="3092">
        <v>70</v>
      </c>
      <c r="J27" s="3092">
        <v>0</v>
      </c>
      <c r="K27" s="3094">
        <v>130</v>
      </c>
      <c r="L27" s="3095">
        <v>113</v>
      </c>
      <c r="M27" s="3092">
        <v>125</v>
      </c>
      <c r="N27" s="3092">
        <v>38</v>
      </c>
    </row>
    <row r="28" spans="1:14" ht="18.5" customHeight="1" x14ac:dyDescent="0.25">
      <c r="A28" s="3096" t="s">
        <v>1008</v>
      </c>
      <c r="B28" s="3089">
        <v>3496</v>
      </c>
      <c r="C28" s="3090">
        <v>3521</v>
      </c>
      <c r="D28" s="3091">
        <v>3442</v>
      </c>
      <c r="E28" s="3092">
        <v>3358</v>
      </c>
      <c r="F28" s="3092">
        <v>3267</v>
      </c>
      <c r="G28" s="3093">
        <v>3566</v>
      </c>
      <c r="H28" s="3091">
        <v>3550</v>
      </c>
      <c r="I28" s="3092">
        <v>3534</v>
      </c>
      <c r="J28" s="3092">
        <v>3369</v>
      </c>
      <c r="K28" s="3094">
        <v>3509</v>
      </c>
      <c r="L28" s="3095">
        <v>3419</v>
      </c>
      <c r="M28" s="3092">
        <v>3408</v>
      </c>
      <c r="N28" s="3092">
        <v>3462</v>
      </c>
    </row>
    <row r="29" spans="1:14" ht="18.5" customHeight="1" x14ac:dyDescent="0.25">
      <c r="A29" s="3097" t="s">
        <v>1009</v>
      </c>
      <c r="B29" s="3089">
        <v>30406</v>
      </c>
      <c r="C29" s="3090">
        <v>29889</v>
      </c>
      <c r="D29" s="3091">
        <v>29726</v>
      </c>
      <c r="E29" s="3092">
        <v>28773</v>
      </c>
      <c r="F29" s="3092">
        <v>29425</v>
      </c>
      <c r="G29" s="3093">
        <v>28771</v>
      </c>
      <c r="H29" s="3091">
        <v>28266</v>
      </c>
      <c r="I29" s="3092">
        <v>26947</v>
      </c>
      <c r="J29" s="3092">
        <v>26322</v>
      </c>
      <c r="K29" s="3094">
        <v>30126</v>
      </c>
      <c r="L29" s="3095">
        <v>29093</v>
      </c>
      <c r="M29" s="3092">
        <v>29172</v>
      </c>
      <c r="N29" s="3092">
        <v>26904</v>
      </c>
    </row>
    <row r="30" spans="1:14" ht="18.5" customHeight="1" x14ac:dyDescent="0.25">
      <c r="A30" s="3097" t="s">
        <v>1010</v>
      </c>
      <c r="B30" s="3089">
        <v>438</v>
      </c>
      <c r="C30" s="3090">
        <v>430</v>
      </c>
      <c r="D30" s="3091">
        <v>426</v>
      </c>
      <c r="E30" s="3092">
        <v>414</v>
      </c>
      <c r="F30" s="3092">
        <v>422</v>
      </c>
      <c r="G30" s="3093">
        <v>405</v>
      </c>
      <c r="H30" s="3091">
        <v>401</v>
      </c>
      <c r="I30" s="3092">
        <v>357</v>
      </c>
      <c r="J30" s="3092">
        <v>322</v>
      </c>
      <c r="K30" s="3094">
        <v>868</v>
      </c>
      <c r="L30" s="3095">
        <v>827</v>
      </c>
      <c r="M30" s="3092">
        <v>1667</v>
      </c>
      <c r="N30" s="3092">
        <v>1401</v>
      </c>
    </row>
    <row r="31" spans="1:14" ht="18.5" customHeight="1" x14ac:dyDescent="0.25">
      <c r="A31" s="3081" t="s">
        <v>1007</v>
      </c>
      <c r="B31" s="3089"/>
      <c r="C31" s="3090"/>
      <c r="D31" s="3091"/>
      <c r="E31" s="3092"/>
      <c r="F31" s="3092"/>
      <c r="G31" s="3093"/>
      <c r="H31" s="3091"/>
      <c r="I31" s="3092"/>
      <c r="J31" s="3092"/>
      <c r="K31" s="3094"/>
      <c r="L31" s="3095"/>
      <c r="M31" s="3092"/>
      <c r="N31" s="3092"/>
    </row>
    <row r="32" spans="1:14" ht="18.5" customHeight="1" x14ac:dyDescent="0.25">
      <c r="A32" s="3096" t="s">
        <v>1018</v>
      </c>
      <c r="B32" s="3089">
        <v>0</v>
      </c>
      <c r="C32" s="3090">
        <v>0</v>
      </c>
      <c r="D32" s="3091">
        <v>0</v>
      </c>
      <c r="E32" s="3092">
        <v>0</v>
      </c>
      <c r="F32" s="3092">
        <v>0</v>
      </c>
      <c r="G32" s="3093">
        <v>0</v>
      </c>
      <c r="H32" s="3091">
        <v>0</v>
      </c>
      <c r="I32" s="3092">
        <v>0</v>
      </c>
      <c r="J32" s="3092">
        <v>0</v>
      </c>
      <c r="K32" s="3094">
        <v>0</v>
      </c>
      <c r="L32" s="3095">
        <v>0</v>
      </c>
      <c r="M32" s="3092">
        <v>0</v>
      </c>
      <c r="N32" s="3092">
        <v>0</v>
      </c>
    </row>
    <row r="33" spans="1:14" ht="18.5" customHeight="1" x14ac:dyDescent="0.25">
      <c r="A33" s="3097" t="s">
        <v>1012</v>
      </c>
      <c r="B33" s="3089">
        <v>438</v>
      </c>
      <c r="C33" s="3090">
        <v>430</v>
      </c>
      <c r="D33" s="3091">
        <v>426</v>
      </c>
      <c r="E33" s="3092">
        <v>414</v>
      </c>
      <c r="F33" s="3092">
        <v>422</v>
      </c>
      <c r="G33" s="3093">
        <v>405</v>
      </c>
      <c r="H33" s="3091">
        <v>401</v>
      </c>
      <c r="I33" s="3092">
        <v>357</v>
      </c>
      <c r="J33" s="3092">
        <v>322</v>
      </c>
      <c r="K33" s="3094">
        <v>868</v>
      </c>
      <c r="L33" s="3095">
        <v>827</v>
      </c>
      <c r="M33" s="3092">
        <v>1667</v>
      </c>
      <c r="N33" s="3092">
        <v>1401</v>
      </c>
    </row>
    <row r="34" spans="1:14" ht="18.5" customHeight="1" x14ac:dyDescent="0.25">
      <c r="A34" s="3126" t="s">
        <v>1013</v>
      </c>
      <c r="B34" s="3127">
        <v>5.86</v>
      </c>
      <c r="C34" s="3128">
        <v>5.72</v>
      </c>
      <c r="D34" s="3129">
        <v>5.68</v>
      </c>
      <c r="E34" s="3130">
        <v>5.7</v>
      </c>
      <c r="F34" s="3130">
        <v>5.89</v>
      </c>
      <c r="G34" s="3131">
        <v>5.58</v>
      </c>
      <c r="H34" s="3129">
        <v>5.63</v>
      </c>
      <c r="I34" s="3130">
        <v>5.25</v>
      </c>
      <c r="J34" s="3130">
        <v>5.0199999999999996</v>
      </c>
      <c r="K34" s="3132">
        <v>5.79</v>
      </c>
      <c r="L34" s="3133">
        <v>5.73</v>
      </c>
      <c r="M34" s="3130">
        <v>5.71</v>
      </c>
      <c r="N34" s="3130">
        <v>5.21</v>
      </c>
    </row>
    <row r="35" spans="1:14" ht="18.5" customHeight="1" x14ac:dyDescent="0.35">
      <c r="A35" s="3134"/>
      <c r="B35" s="3135"/>
      <c r="C35" s="3134"/>
      <c r="D35" s="3134"/>
      <c r="E35" s="3134"/>
      <c r="F35" s="3134"/>
      <c r="G35" s="3134"/>
      <c r="H35" s="3134"/>
      <c r="I35" s="3134"/>
      <c r="J35" s="3134"/>
      <c r="K35" s="3134"/>
      <c r="L35" s="3134"/>
      <c r="M35" s="3134"/>
      <c r="N35" s="3134"/>
    </row>
    <row r="36" spans="1:14" ht="12" customHeight="1" x14ac:dyDescent="0.25">
      <c r="A36" s="931" t="s">
        <v>1014</v>
      </c>
      <c r="B36" s="931"/>
      <c r="C36" s="1477"/>
      <c r="D36" s="1477"/>
      <c r="E36" s="1477"/>
      <c r="F36" s="1477"/>
      <c r="G36" s="1477"/>
      <c r="H36" s="1477"/>
      <c r="I36" s="1477"/>
      <c r="J36" s="1477"/>
      <c r="K36" s="1477"/>
      <c r="L36" s="1477"/>
      <c r="M36" s="1477"/>
      <c r="N36" s="1477"/>
    </row>
    <row r="37" spans="1:14" ht="12" customHeight="1" x14ac:dyDescent="0.25">
      <c r="A37" s="931" t="s">
        <v>1015</v>
      </c>
      <c r="B37" s="931"/>
      <c r="C37" s="1477"/>
      <c r="D37" s="1477"/>
      <c r="E37" s="1477"/>
      <c r="F37" s="1477"/>
      <c r="G37" s="1477"/>
      <c r="H37" s="1477"/>
      <c r="I37" s="1477"/>
      <c r="J37" s="1477"/>
      <c r="K37" s="1477"/>
      <c r="L37" s="1477"/>
      <c r="M37" s="1477"/>
      <c r="N37" s="1477"/>
    </row>
    <row r="38" spans="1:14" ht="18.5" customHeight="1" x14ac:dyDescent="0.25"/>
  </sheetData>
  <mergeCells count="7">
    <mergeCell ref="A2:N2"/>
    <mergeCell ref="A3:N3"/>
    <mergeCell ref="B4:C4"/>
    <mergeCell ref="D4:G4"/>
    <mergeCell ref="H4:J4"/>
    <mergeCell ref="K4:L4"/>
    <mergeCell ref="M4:N4"/>
  </mergeCells>
  <hyperlinks>
    <hyperlink ref="A1" location="ToC!A2" display="Back to Table of Contents" xr:uid="{E83DFC59-6039-4209-AC67-EC4B3CA01831}"/>
  </hyperlinks>
  <pageMargins left="0.5" right="0.5" top="0.5" bottom="0.5" header="0.25" footer="0.25"/>
  <pageSetup scale="63" orientation="landscape" r:id="rId1"/>
  <headerFooter>
    <oddFooter>&amp;L&amp;G&amp;C&amp;"Scotia,Regular"&amp;9Supplementary Financial Information (SFI)&amp;R33&amp;"Scotia,Regular"&amp;7</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659830-3DB7-47BB-9AF2-7F0BD796F48A}">
  <sheetPr>
    <pageSetUpPr fitToPage="1"/>
  </sheetPr>
  <dimension ref="A1:N42"/>
  <sheetViews>
    <sheetView showGridLines="0" zoomScaleNormal="100" workbookViewId="0"/>
  </sheetViews>
  <sheetFormatPr defaultRowHeight="12.5" x14ac:dyDescent="0.25"/>
  <cols>
    <col min="1" max="1" width="100.7265625" style="22" customWidth="1"/>
    <col min="2" max="14" width="10" style="22" customWidth="1"/>
    <col min="15" max="16384" width="8.7265625" style="22"/>
  </cols>
  <sheetData>
    <row r="1" spans="1:14" ht="20" customHeight="1" x14ac:dyDescent="0.25">
      <c r="A1" s="21" t="s">
        <v>13</v>
      </c>
    </row>
    <row r="2" spans="1:14" ht="25.5" customHeight="1" x14ac:dyDescent="0.25">
      <c r="A2" s="3154" t="s">
        <v>35</v>
      </c>
      <c r="B2" s="3154" t="s">
        <v>15</v>
      </c>
      <c r="C2" s="3154" t="s">
        <v>15</v>
      </c>
      <c r="D2" s="3154" t="s">
        <v>15</v>
      </c>
      <c r="E2" s="3154" t="s">
        <v>15</v>
      </c>
      <c r="F2" s="3154" t="s">
        <v>15</v>
      </c>
      <c r="G2" s="3154" t="s">
        <v>15</v>
      </c>
      <c r="H2" s="3154" t="s">
        <v>15</v>
      </c>
      <c r="I2" s="3154" t="s">
        <v>15</v>
      </c>
      <c r="J2" s="3154" t="s">
        <v>15</v>
      </c>
      <c r="K2" s="3154" t="s">
        <v>15</v>
      </c>
      <c r="L2" s="3154" t="s">
        <v>15</v>
      </c>
      <c r="M2" s="3154" t="s">
        <v>15</v>
      </c>
      <c r="N2" s="3154" t="s">
        <v>15</v>
      </c>
    </row>
    <row r="3" spans="1:14" ht="18.649999999999999" customHeight="1" x14ac:dyDescent="0.25">
      <c r="A3" s="3166" t="s">
        <v>36</v>
      </c>
      <c r="B3" s="3166" t="s">
        <v>15</v>
      </c>
      <c r="C3" s="3166" t="s">
        <v>15</v>
      </c>
      <c r="D3" s="3166" t="s">
        <v>15</v>
      </c>
      <c r="E3" s="3166" t="s">
        <v>15</v>
      </c>
      <c r="F3" s="3166" t="s">
        <v>15</v>
      </c>
      <c r="G3" s="3166" t="s">
        <v>15</v>
      </c>
      <c r="H3" s="3166" t="s">
        <v>15</v>
      </c>
      <c r="I3" s="3166" t="s">
        <v>15</v>
      </c>
      <c r="J3" s="3166" t="s">
        <v>15</v>
      </c>
      <c r="K3" s="3166" t="s">
        <v>15</v>
      </c>
      <c r="L3" s="3166" t="s">
        <v>15</v>
      </c>
      <c r="M3" s="3166" t="s">
        <v>15</v>
      </c>
      <c r="N3" s="3166" t="s">
        <v>15</v>
      </c>
    </row>
    <row r="4" spans="1:14" ht="40" customHeight="1" x14ac:dyDescent="0.25">
      <c r="A4" s="3167" t="s">
        <v>37</v>
      </c>
      <c r="B4" s="3167" t="s">
        <v>15</v>
      </c>
      <c r="C4" s="3167" t="s">
        <v>15</v>
      </c>
      <c r="D4" s="3167" t="s">
        <v>15</v>
      </c>
      <c r="E4" s="3167" t="s">
        <v>15</v>
      </c>
      <c r="F4" s="3167" t="s">
        <v>15</v>
      </c>
      <c r="G4" s="3167" t="s">
        <v>15</v>
      </c>
      <c r="H4" s="3167" t="s">
        <v>15</v>
      </c>
      <c r="I4" s="3167" t="s">
        <v>15</v>
      </c>
      <c r="J4" s="3167" t="s">
        <v>15</v>
      </c>
      <c r="K4" s="3167" t="s">
        <v>15</v>
      </c>
      <c r="L4" s="3167" t="s">
        <v>15</v>
      </c>
      <c r="M4" s="3167" t="s">
        <v>15</v>
      </c>
      <c r="N4" s="3167" t="s">
        <v>15</v>
      </c>
    </row>
    <row r="5" spans="1:14" ht="47.15" customHeight="1" x14ac:dyDescent="0.25">
      <c r="A5" s="3167" t="s">
        <v>38</v>
      </c>
      <c r="B5" s="3167" t="s">
        <v>15</v>
      </c>
      <c r="C5" s="3167" t="s">
        <v>15</v>
      </c>
      <c r="D5" s="3167" t="s">
        <v>15</v>
      </c>
      <c r="E5" s="3167" t="s">
        <v>15</v>
      </c>
      <c r="F5" s="3167" t="s">
        <v>15</v>
      </c>
      <c r="G5" s="3167" t="s">
        <v>15</v>
      </c>
      <c r="H5" s="3167" t="s">
        <v>15</v>
      </c>
      <c r="I5" s="3167" t="s">
        <v>15</v>
      </c>
      <c r="J5" s="3167" t="s">
        <v>15</v>
      </c>
      <c r="K5" s="3167" t="s">
        <v>15</v>
      </c>
      <c r="L5" s="3167" t="s">
        <v>15</v>
      </c>
      <c r="M5" s="3167" t="s">
        <v>15</v>
      </c>
      <c r="N5" s="3167" t="s">
        <v>15</v>
      </c>
    </row>
    <row r="6" spans="1:14" ht="40" customHeight="1" x14ac:dyDescent="0.25">
      <c r="A6" s="3167" t="s">
        <v>39</v>
      </c>
      <c r="B6" s="3167" t="s">
        <v>15</v>
      </c>
      <c r="C6" s="3167" t="s">
        <v>15</v>
      </c>
      <c r="D6" s="3167" t="s">
        <v>15</v>
      </c>
      <c r="E6" s="3167" t="s">
        <v>15</v>
      </c>
      <c r="F6" s="3167" t="s">
        <v>15</v>
      </c>
      <c r="G6" s="3167" t="s">
        <v>15</v>
      </c>
      <c r="H6" s="3167" t="s">
        <v>15</v>
      </c>
      <c r="I6" s="3167" t="s">
        <v>15</v>
      </c>
      <c r="J6" s="3167" t="s">
        <v>15</v>
      </c>
      <c r="K6" s="3167" t="s">
        <v>15</v>
      </c>
      <c r="L6" s="3167" t="s">
        <v>15</v>
      </c>
      <c r="M6" s="3167" t="s">
        <v>15</v>
      </c>
      <c r="N6" s="3167" t="s">
        <v>15</v>
      </c>
    </row>
    <row r="7" spans="1:14" ht="15" customHeight="1" x14ac:dyDescent="0.25">
      <c r="A7" s="3165"/>
      <c r="B7" s="3165" t="s">
        <v>15</v>
      </c>
      <c r="C7" s="3165" t="s">
        <v>15</v>
      </c>
      <c r="D7" s="3165" t="s">
        <v>15</v>
      </c>
      <c r="E7" s="3165" t="s">
        <v>15</v>
      </c>
      <c r="F7" s="3165" t="s">
        <v>15</v>
      </c>
      <c r="G7" s="3165" t="s">
        <v>15</v>
      </c>
      <c r="H7" s="3165" t="s">
        <v>15</v>
      </c>
      <c r="I7" s="3165" t="s">
        <v>15</v>
      </c>
      <c r="J7" s="3165" t="s">
        <v>15</v>
      </c>
      <c r="K7" s="3165" t="s">
        <v>15</v>
      </c>
      <c r="L7" s="3165" t="s">
        <v>15</v>
      </c>
      <c r="M7" s="3165" t="s">
        <v>15</v>
      </c>
      <c r="N7" s="3165" t="s">
        <v>15</v>
      </c>
    </row>
    <row r="8" spans="1:14" ht="15" customHeight="1" x14ac:dyDescent="0.25">
      <c r="A8" s="3157"/>
      <c r="B8" s="3157" t="s">
        <v>15</v>
      </c>
      <c r="C8" s="3157" t="s">
        <v>15</v>
      </c>
      <c r="D8" s="3157" t="s">
        <v>15</v>
      </c>
      <c r="E8" s="3157" t="s">
        <v>15</v>
      </c>
      <c r="F8" s="3157" t="s">
        <v>15</v>
      </c>
      <c r="G8" s="3157" t="s">
        <v>15</v>
      </c>
      <c r="H8" s="3157" t="s">
        <v>15</v>
      </c>
      <c r="I8" s="3157" t="s">
        <v>15</v>
      </c>
      <c r="J8" s="3157" t="s">
        <v>15</v>
      </c>
      <c r="K8" s="3157" t="s">
        <v>15</v>
      </c>
      <c r="L8" s="3157" t="s">
        <v>15</v>
      </c>
      <c r="M8" s="3157" t="s">
        <v>15</v>
      </c>
      <c r="N8" s="3157" t="s">
        <v>15</v>
      </c>
    </row>
    <row r="9" spans="1:14" ht="15" customHeight="1" x14ac:dyDescent="0.25">
      <c r="A9" s="3158" t="s">
        <v>40</v>
      </c>
      <c r="B9" s="3158" t="s">
        <v>15</v>
      </c>
      <c r="C9" s="3158" t="s">
        <v>15</v>
      </c>
      <c r="D9" s="3158" t="s">
        <v>15</v>
      </c>
      <c r="E9" s="3158" t="s">
        <v>15</v>
      </c>
      <c r="F9" s="3158" t="s">
        <v>15</v>
      </c>
      <c r="G9" s="3158" t="s">
        <v>15</v>
      </c>
      <c r="H9" s="3158" t="s">
        <v>15</v>
      </c>
      <c r="I9" s="3158" t="s">
        <v>15</v>
      </c>
      <c r="J9" s="3158" t="s">
        <v>15</v>
      </c>
      <c r="K9" s="3158" t="s">
        <v>15</v>
      </c>
      <c r="L9" s="3158" t="s">
        <v>15</v>
      </c>
      <c r="M9" s="3158" t="s">
        <v>15</v>
      </c>
      <c r="N9" s="3158" t="s">
        <v>15</v>
      </c>
    </row>
    <row r="10" spans="1:14" ht="15" customHeight="1" x14ac:dyDescent="0.25">
      <c r="A10" s="25" t="s">
        <v>41</v>
      </c>
      <c r="B10" s="3159" t="s">
        <v>42</v>
      </c>
      <c r="C10" s="3160" t="s">
        <v>15</v>
      </c>
      <c r="D10" s="3161">
        <v>2023</v>
      </c>
      <c r="E10" s="3162" t="s">
        <v>15</v>
      </c>
      <c r="F10" s="3162" t="s">
        <v>15</v>
      </c>
      <c r="G10" s="3163" t="s">
        <v>15</v>
      </c>
      <c r="H10" s="3161">
        <v>2022</v>
      </c>
      <c r="I10" s="3162" t="s">
        <v>15</v>
      </c>
      <c r="J10" s="3162" t="s">
        <v>15</v>
      </c>
      <c r="K10" s="3161" t="s">
        <v>43</v>
      </c>
      <c r="L10" s="3164" t="s">
        <v>15</v>
      </c>
      <c r="M10" s="3162" t="s">
        <v>44</v>
      </c>
      <c r="N10" s="3162" t="s">
        <v>15</v>
      </c>
    </row>
    <row r="11" spans="1:14" ht="15" customHeight="1" x14ac:dyDescent="0.25">
      <c r="A11" s="26" t="s">
        <v>45</v>
      </c>
      <c r="B11" s="27" t="s">
        <v>46</v>
      </c>
      <c r="C11" s="28" t="s">
        <v>47</v>
      </c>
      <c r="D11" s="29" t="s">
        <v>48</v>
      </c>
      <c r="E11" s="30" t="s">
        <v>49</v>
      </c>
      <c r="F11" s="30" t="s">
        <v>50</v>
      </c>
      <c r="G11" s="28" t="s">
        <v>47</v>
      </c>
      <c r="H11" s="29" t="s">
        <v>48</v>
      </c>
      <c r="I11" s="30" t="s">
        <v>49</v>
      </c>
      <c r="J11" s="30" t="s">
        <v>50</v>
      </c>
      <c r="K11" s="29">
        <v>2024</v>
      </c>
      <c r="L11" s="31">
        <v>2023</v>
      </c>
      <c r="M11" s="30">
        <v>2023</v>
      </c>
      <c r="N11" s="30">
        <v>2022</v>
      </c>
    </row>
    <row r="12" spans="1:14" ht="15" customHeight="1" x14ac:dyDescent="0.25">
      <c r="A12" s="32" t="s">
        <v>51</v>
      </c>
      <c r="B12" s="33"/>
      <c r="C12" s="34"/>
      <c r="D12" s="35"/>
      <c r="E12" s="36"/>
      <c r="F12" s="33"/>
      <c r="G12" s="34"/>
      <c r="H12" s="35"/>
      <c r="I12" s="36"/>
      <c r="J12" s="33"/>
      <c r="K12" s="35"/>
      <c r="L12" s="37"/>
      <c r="M12" s="36"/>
      <c r="N12" s="36"/>
    </row>
    <row r="13" spans="1:14" ht="15" customHeight="1" x14ac:dyDescent="0.25">
      <c r="A13" s="38" t="s">
        <v>52</v>
      </c>
      <c r="B13" s="39">
        <v>18</v>
      </c>
      <c r="C13" s="40">
        <v>18</v>
      </c>
      <c r="D13" s="41">
        <v>19</v>
      </c>
      <c r="E13" s="39">
        <v>20</v>
      </c>
      <c r="F13" s="39">
        <v>21</v>
      </c>
      <c r="G13" s="40">
        <v>21</v>
      </c>
      <c r="H13" s="42">
        <v>24</v>
      </c>
      <c r="I13" s="39">
        <v>24</v>
      </c>
      <c r="J13" s="39">
        <v>24</v>
      </c>
      <c r="K13" s="42">
        <v>36</v>
      </c>
      <c r="L13" s="43">
        <v>42</v>
      </c>
      <c r="M13" s="39">
        <v>81</v>
      </c>
      <c r="N13" s="39">
        <v>97</v>
      </c>
    </row>
    <row r="14" spans="1:14" ht="15" customHeight="1" x14ac:dyDescent="0.25">
      <c r="A14" s="44" t="s">
        <v>53</v>
      </c>
      <c r="B14" s="45">
        <v>1</v>
      </c>
      <c r="C14" s="46">
        <v>1</v>
      </c>
      <c r="D14" s="47">
        <v>0</v>
      </c>
      <c r="E14" s="45">
        <v>1</v>
      </c>
      <c r="F14" s="45">
        <v>1</v>
      </c>
      <c r="G14" s="46">
        <v>2</v>
      </c>
      <c r="H14" s="48">
        <v>6</v>
      </c>
      <c r="I14" s="45">
        <v>5</v>
      </c>
      <c r="J14" s="45">
        <v>5</v>
      </c>
      <c r="K14" s="48">
        <v>2</v>
      </c>
      <c r="L14" s="49">
        <v>3</v>
      </c>
      <c r="M14" s="45">
        <v>4</v>
      </c>
      <c r="N14" s="45">
        <v>22</v>
      </c>
    </row>
    <row r="15" spans="1:14" ht="15" customHeight="1" x14ac:dyDescent="0.25">
      <c r="A15" s="44" t="s">
        <v>54</v>
      </c>
      <c r="B15" s="45">
        <v>8</v>
      </c>
      <c r="C15" s="46">
        <v>8</v>
      </c>
      <c r="D15" s="47">
        <v>10</v>
      </c>
      <c r="E15" s="45">
        <v>10</v>
      </c>
      <c r="F15" s="45">
        <v>11</v>
      </c>
      <c r="G15" s="46">
        <v>10</v>
      </c>
      <c r="H15" s="48">
        <v>9</v>
      </c>
      <c r="I15" s="45">
        <v>10</v>
      </c>
      <c r="J15" s="45">
        <v>10</v>
      </c>
      <c r="K15" s="48">
        <v>16</v>
      </c>
      <c r="L15" s="49">
        <v>21</v>
      </c>
      <c r="M15" s="45">
        <v>41</v>
      </c>
      <c r="N15" s="45">
        <v>39</v>
      </c>
    </row>
    <row r="16" spans="1:14" ht="15" customHeight="1" x14ac:dyDescent="0.25">
      <c r="A16" s="44" t="s">
        <v>55</v>
      </c>
      <c r="B16" s="45">
        <v>9</v>
      </c>
      <c r="C16" s="46">
        <v>9</v>
      </c>
      <c r="D16" s="47">
        <v>9</v>
      </c>
      <c r="E16" s="45">
        <v>9</v>
      </c>
      <c r="F16" s="45">
        <v>9</v>
      </c>
      <c r="G16" s="46">
        <v>9</v>
      </c>
      <c r="H16" s="48">
        <v>9</v>
      </c>
      <c r="I16" s="45">
        <v>9</v>
      </c>
      <c r="J16" s="45">
        <v>9</v>
      </c>
      <c r="K16" s="48">
        <v>18</v>
      </c>
      <c r="L16" s="49">
        <v>18</v>
      </c>
      <c r="M16" s="45">
        <v>36</v>
      </c>
      <c r="N16" s="45">
        <v>36</v>
      </c>
    </row>
    <row r="17" spans="1:14" ht="15" customHeight="1" x14ac:dyDescent="0.25">
      <c r="A17" s="50" t="s">
        <v>56</v>
      </c>
      <c r="B17" s="45"/>
      <c r="C17" s="46"/>
      <c r="D17" s="47"/>
      <c r="E17" s="45"/>
      <c r="F17" s="45"/>
      <c r="G17" s="46"/>
      <c r="H17" s="48"/>
      <c r="I17" s="45"/>
      <c r="J17" s="45"/>
      <c r="K17" s="48"/>
      <c r="L17" s="49"/>
      <c r="M17" s="45"/>
      <c r="N17" s="45"/>
    </row>
    <row r="18" spans="1:14" ht="15" customHeight="1" x14ac:dyDescent="0.25">
      <c r="A18" s="38" t="s">
        <v>57</v>
      </c>
      <c r="B18" s="39">
        <v>0</v>
      </c>
      <c r="C18" s="40">
        <v>0</v>
      </c>
      <c r="D18" s="41">
        <v>-367</v>
      </c>
      <c r="E18" s="39">
        <v>0</v>
      </c>
      <c r="F18" s="39">
        <v>0</v>
      </c>
      <c r="G18" s="40">
        <v>0</v>
      </c>
      <c r="H18" s="42">
        <v>361</v>
      </c>
      <c r="I18" s="39">
        <v>0</v>
      </c>
      <c r="J18" s="39">
        <v>0</v>
      </c>
      <c r="K18" s="42">
        <v>0</v>
      </c>
      <c r="L18" s="43">
        <v>0</v>
      </c>
      <c r="M18" s="39">
        <v>-367</v>
      </c>
      <c r="N18" s="39">
        <v>361</v>
      </c>
    </row>
    <row r="19" spans="1:14" ht="15" customHeight="1" x14ac:dyDescent="0.25">
      <c r="A19" s="38" t="s">
        <v>58</v>
      </c>
      <c r="B19" s="39">
        <v>0</v>
      </c>
      <c r="C19" s="40">
        <v>0</v>
      </c>
      <c r="D19" s="41">
        <v>354</v>
      </c>
      <c r="E19" s="39">
        <v>0</v>
      </c>
      <c r="F19" s="39">
        <v>0</v>
      </c>
      <c r="G19" s="40">
        <v>0</v>
      </c>
      <c r="H19" s="42">
        <v>85</v>
      </c>
      <c r="I19" s="39">
        <v>0</v>
      </c>
      <c r="J19" s="39">
        <v>0</v>
      </c>
      <c r="K19" s="42">
        <v>0</v>
      </c>
      <c r="L19" s="43">
        <v>0</v>
      </c>
      <c r="M19" s="39">
        <v>354</v>
      </c>
      <c r="N19" s="39">
        <v>85</v>
      </c>
    </row>
    <row r="20" spans="1:14" ht="15" customHeight="1" x14ac:dyDescent="0.25">
      <c r="A20" s="38" t="s">
        <v>59</v>
      </c>
      <c r="B20" s="39">
        <v>0</v>
      </c>
      <c r="C20" s="40">
        <v>0</v>
      </c>
      <c r="D20" s="41">
        <v>87</v>
      </c>
      <c r="E20" s="39">
        <v>0</v>
      </c>
      <c r="F20" s="39">
        <v>0</v>
      </c>
      <c r="G20" s="40">
        <v>0</v>
      </c>
      <c r="H20" s="42">
        <v>0</v>
      </c>
      <c r="I20" s="39">
        <v>0</v>
      </c>
      <c r="J20" s="39">
        <v>0</v>
      </c>
      <c r="K20" s="42">
        <v>0</v>
      </c>
      <c r="L20" s="43">
        <v>0</v>
      </c>
      <c r="M20" s="39">
        <v>87</v>
      </c>
      <c r="N20" s="39">
        <v>0</v>
      </c>
    </row>
    <row r="21" spans="1:14" ht="15" customHeight="1" x14ac:dyDescent="0.25">
      <c r="A21" s="38" t="s">
        <v>60</v>
      </c>
      <c r="B21" s="39">
        <v>0</v>
      </c>
      <c r="C21" s="40">
        <v>0</v>
      </c>
      <c r="D21" s="41">
        <v>346</v>
      </c>
      <c r="E21" s="39">
        <v>0</v>
      </c>
      <c r="F21" s="39">
        <v>0</v>
      </c>
      <c r="G21" s="40">
        <v>0</v>
      </c>
      <c r="H21" s="42">
        <v>0</v>
      </c>
      <c r="I21" s="39">
        <v>0</v>
      </c>
      <c r="J21" s="39">
        <v>0</v>
      </c>
      <c r="K21" s="42">
        <v>0</v>
      </c>
      <c r="L21" s="43">
        <v>0</v>
      </c>
      <c r="M21" s="39">
        <v>346</v>
      </c>
      <c r="N21" s="39">
        <v>0</v>
      </c>
    </row>
    <row r="22" spans="1:14" ht="15" customHeight="1" x14ac:dyDescent="0.25">
      <c r="A22" s="51" t="s">
        <v>61</v>
      </c>
      <c r="B22" s="52">
        <v>0</v>
      </c>
      <c r="C22" s="53">
        <v>0</v>
      </c>
      <c r="D22" s="54">
        <v>0</v>
      </c>
      <c r="E22" s="52">
        <v>0</v>
      </c>
      <c r="F22" s="52">
        <v>0</v>
      </c>
      <c r="G22" s="53">
        <v>0</v>
      </c>
      <c r="H22" s="55">
        <v>133</v>
      </c>
      <c r="I22" s="52">
        <v>0</v>
      </c>
      <c r="J22" s="52">
        <v>0</v>
      </c>
      <c r="K22" s="55">
        <v>0</v>
      </c>
      <c r="L22" s="56">
        <v>0</v>
      </c>
      <c r="M22" s="52">
        <v>0</v>
      </c>
      <c r="N22" s="52">
        <v>133</v>
      </c>
    </row>
    <row r="23" spans="1:14" ht="15" customHeight="1" x14ac:dyDescent="0.25">
      <c r="A23" s="57" t="s">
        <v>62</v>
      </c>
      <c r="B23" s="58">
        <v>18</v>
      </c>
      <c r="C23" s="59">
        <v>18</v>
      </c>
      <c r="D23" s="60">
        <v>439</v>
      </c>
      <c r="E23" s="58">
        <v>20</v>
      </c>
      <c r="F23" s="58">
        <v>21</v>
      </c>
      <c r="G23" s="59">
        <v>21</v>
      </c>
      <c r="H23" s="61">
        <v>603</v>
      </c>
      <c r="I23" s="58">
        <v>24</v>
      </c>
      <c r="J23" s="58">
        <v>24</v>
      </c>
      <c r="K23" s="61">
        <v>36</v>
      </c>
      <c r="L23" s="62">
        <v>42</v>
      </c>
      <c r="M23" s="58">
        <v>501</v>
      </c>
      <c r="N23" s="58">
        <v>676</v>
      </c>
    </row>
    <row r="24" spans="1:14" ht="15" customHeight="1" x14ac:dyDescent="0.25">
      <c r="A24" s="57"/>
      <c r="B24" s="58"/>
      <c r="C24" s="59"/>
      <c r="D24" s="63"/>
      <c r="E24" s="58"/>
      <c r="F24" s="58"/>
      <c r="G24" s="59"/>
      <c r="H24" s="61"/>
      <c r="I24" s="58"/>
      <c r="J24" s="58"/>
      <c r="K24" s="61"/>
      <c r="L24" s="62"/>
      <c r="M24" s="58"/>
      <c r="N24" s="58"/>
    </row>
    <row r="25" spans="1:14" ht="15" customHeight="1" x14ac:dyDescent="0.25">
      <c r="A25" s="26" t="s">
        <v>63</v>
      </c>
      <c r="B25" s="64"/>
      <c r="C25" s="65"/>
      <c r="D25" s="63"/>
      <c r="E25" s="64"/>
      <c r="F25" s="64"/>
      <c r="G25" s="65"/>
      <c r="H25" s="66"/>
      <c r="I25" s="64"/>
      <c r="J25" s="64"/>
      <c r="K25" s="66"/>
      <c r="L25" s="67"/>
      <c r="M25" s="64"/>
      <c r="N25" s="64"/>
    </row>
    <row r="26" spans="1:14" ht="15" customHeight="1" x14ac:dyDescent="0.25">
      <c r="A26" s="32" t="s">
        <v>51</v>
      </c>
      <c r="B26" s="68"/>
      <c r="C26" s="69"/>
      <c r="D26" s="70"/>
      <c r="E26" s="68"/>
      <c r="F26" s="68"/>
      <c r="G26" s="69"/>
      <c r="H26" s="71"/>
      <c r="I26" s="68"/>
      <c r="J26" s="68"/>
      <c r="K26" s="71"/>
      <c r="L26" s="72"/>
      <c r="M26" s="68"/>
      <c r="N26" s="68"/>
    </row>
    <row r="27" spans="1:14" ht="15" customHeight="1" x14ac:dyDescent="0.25">
      <c r="A27" s="38" t="s">
        <v>64</v>
      </c>
      <c r="B27" s="39">
        <v>13</v>
      </c>
      <c r="C27" s="40">
        <v>13</v>
      </c>
      <c r="D27" s="41">
        <v>14</v>
      </c>
      <c r="E27" s="39">
        <v>15</v>
      </c>
      <c r="F27" s="39">
        <v>15</v>
      </c>
      <c r="G27" s="40">
        <v>15</v>
      </c>
      <c r="H27" s="42">
        <v>18</v>
      </c>
      <c r="I27" s="39">
        <v>17</v>
      </c>
      <c r="J27" s="39">
        <v>18</v>
      </c>
      <c r="K27" s="42">
        <v>26</v>
      </c>
      <c r="L27" s="43">
        <v>30</v>
      </c>
      <c r="M27" s="39">
        <v>59</v>
      </c>
      <c r="N27" s="39">
        <v>71</v>
      </c>
    </row>
    <row r="28" spans="1:14" ht="15" customHeight="1" x14ac:dyDescent="0.25">
      <c r="A28" s="44" t="s">
        <v>53</v>
      </c>
      <c r="B28" s="45">
        <v>0</v>
      </c>
      <c r="C28" s="46">
        <v>1</v>
      </c>
      <c r="D28" s="47">
        <v>0</v>
      </c>
      <c r="E28" s="45">
        <v>1</v>
      </c>
      <c r="F28" s="45">
        <v>1</v>
      </c>
      <c r="G28" s="46">
        <v>1</v>
      </c>
      <c r="H28" s="48">
        <v>4</v>
      </c>
      <c r="I28" s="45">
        <v>4</v>
      </c>
      <c r="J28" s="45">
        <v>4</v>
      </c>
      <c r="K28" s="48">
        <v>1</v>
      </c>
      <c r="L28" s="49">
        <v>2</v>
      </c>
      <c r="M28" s="45">
        <v>3</v>
      </c>
      <c r="N28" s="45">
        <v>16</v>
      </c>
    </row>
    <row r="29" spans="1:14" ht="15" customHeight="1" x14ac:dyDescent="0.25">
      <c r="A29" s="44" t="s">
        <v>54</v>
      </c>
      <c r="B29" s="45">
        <v>6</v>
      </c>
      <c r="C29" s="46">
        <v>6</v>
      </c>
      <c r="D29" s="47">
        <v>8</v>
      </c>
      <c r="E29" s="45">
        <v>7</v>
      </c>
      <c r="F29" s="45">
        <v>8</v>
      </c>
      <c r="G29" s="46">
        <v>7</v>
      </c>
      <c r="H29" s="48">
        <v>7</v>
      </c>
      <c r="I29" s="45">
        <v>6</v>
      </c>
      <c r="J29" s="45">
        <v>8</v>
      </c>
      <c r="K29" s="48">
        <v>12</v>
      </c>
      <c r="L29" s="49">
        <v>15</v>
      </c>
      <c r="M29" s="45">
        <v>30</v>
      </c>
      <c r="N29" s="45">
        <v>28</v>
      </c>
    </row>
    <row r="30" spans="1:14" ht="15" customHeight="1" x14ac:dyDescent="0.25">
      <c r="A30" s="44" t="s">
        <v>55</v>
      </c>
      <c r="B30" s="45">
        <v>7</v>
      </c>
      <c r="C30" s="46">
        <v>6</v>
      </c>
      <c r="D30" s="47">
        <v>6</v>
      </c>
      <c r="E30" s="45">
        <v>7</v>
      </c>
      <c r="F30" s="45">
        <v>6</v>
      </c>
      <c r="G30" s="46">
        <v>7</v>
      </c>
      <c r="H30" s="48">
        <v>7</v>
      </c>
      <c r="I30" s="45">
        <v>7</v>
      </c>
      <c r="J30" s="45">
        <v>6</v>
      </c>
      <c r="K30" s="48">
        <v>13</v>
      </c>
      <c r="L30" s="49">
        <v>13</v>
      </c>
      <c r="M30" s="45">
        <v>26</v>
      </c>
      <c r="N30" s="45">
        <v>27</v>
      </c>
    </row>
    <row r="31" spans="1:14" ht="15" customHeight="1" x14ac:dyDescent="0.25">
      <c r="A31" s="50" t="s">
        <v>56</v>
      </c>
      <c r="B31" s="45"/>
      <c r="C31" s="46"/>
      <c r="D31" s="47"/>
      <c r="E31" s="45"/>
      <c r="F31" s="45"/>
      <c r="G31" s="46"/>
      <c r="H31" s="48"/>
      <c r="I31" s="45"/>
      <c r="J31" s="45"/>
      <c r="K31" s="48"/>
      <c r="L31" s="49"/>
      <c r="M31" s="45"/>
      <c r="N31" s="45"/>
    </row>
    <row r="32" spans="1:14" ht="15" customHeight="1" x14ac:dyDescent="0.25">
      <c r="A32" s="38" t="s">
        <v>57</v>
      </c>
      <c r="B32" s="39">
        <v>0</v>
      </c>
      <c r="C32" s="40">
        <v>0</v>
      </c>
      <c r="D32" s="41">
        <v>-319</v>
      </c>
      <c r="E32" s="39">
        <v>0</v>
      </c>
      <c r="F32" s="39">
        <v>0</v>
      </c>
      <c r="G32" s="40">
        <v>0</v>
      </c>
      <c r="H32" s="42">
        <v>340</v>
      </c>
      <c r="I32" s="39">
        <v>0</v>
      </c>
      <c r="J32" s="39">
        <v>0</v>
      </c>
      <c r="K32" s="42">
        <v>0</v>
      </c>
      <c r="L32" s="43">
        <v>0</v>
      </c>
      <c r="M32" s="39">
        <v>-319</v>
      </c>
      <c r="N32" s="39">
        <v>340</v>
      </c>
    </row>
    <row r="33" spans="1:14" ht="15" customHeight="1" x14ac:dyDescent="0.25">
      <c r="A33" s="38" t="s">
        <v>65</v>
      </c>
      <c r="B33" s="39">
        <v>0</v>
      </c>
      <c r="C33" s="40">
        <v>0</v>
      </c>
      <c r="D33" s="41">
        <v>0</v>
      </c>
      <c r="E33" s="39">
        <v>0</v>
      </c>
      <c r="F33" s="39">
        <v>0</v>
      </c>
      <c r="G33" s="40">
        <v>579</v>
      </c>
      <c r="H33" s="42">
        <v>0</v>
      </c>
      <c r="I33" s="39">
        <v>0</v>
      </c>
      <c r="J33" s="39">
        <v>0</v>
      </c>
      <c r="K33" s="42">
        <v>0</v>
      </c>
      <c r="L33" s="43">
        <v>579</v>
      </c>
      <c r="M33" s="39">
        <v>579</v>
      </c>
      <c r="N33" s="39">
        <v>0</v>
      </c>
    </row>
    <row r="34" spans="1:14" ht="15" customHeight="1" x14ac:dyDescent="0.25">
      <c r="A34" s="38" t="s">
        <v>58</v>
      </c>
      <c r="B34" s="39">
        <v>0</v>
      </c>
      <c r="C34" s="40">
        <v>0</v>
      </c>
      <c r="D34" s="41">
        <v>256</v>
      </c>
      <c r="E34" s="39">
        <v>0</v>
      </c>
      <c r="F34" s="39">
        <v>0</v>
      </c>
      <c r="G34" s="40">
        <v>0</v>
      </c>
      <c r="H34" s="42">
        <v>65</v>
      </c>
      <c r="I34" s="39">
        <v>0</v>
      </c>
      <c r="J34" s="39">
        <v>0</v>
      </c>
      <c r="K34" s="42">
        <v>0</v>
      </c>
      <c r="L34" s="43">
        <v>0</v>
      </c>
      <c r="M34" s="39">
        <v>256</v>
      </c>
      <c r="N34" s="39">
        <v>65</v>
      </c>
    </row>
    <row r="35" spans="1:14" ht="15" customHeight="1" x14ac:dyDescent="0.25">
      <c r="A35" s="38" t="s">
        <v>59</v>
      </c>
      <c r="B35" s="39">
        <v>0</v>
      </c>
      <c r="C35" s="40">
        <v>0</v>
      </c>
      <c r="D35" s="41">
        <v>63</v>
      </c>
      <c r="E35" s="39">
        <v>0</v>
      </c>
      <c r="F35" s="39">
        <v>0</v>
      </c>
      <c r="G35" s="40">
        <v>0</v>
      </c>
      <c r="H35" s="42">
        <v>0</v>
      </c>
      <c r="I35" s="39">
        <v>0</v>
      </c>
      <c r="J35" s="39">
        <v>0</v>
      </c>
      <c r="K35" s="42">
        <v>0</v>
      </c>
      <c r="L35" s="43">
        <v>0</v>
      </c>
      <c r="M35" s="39">
        <v>63</v>
      </c>
      <c r="N35" s="39">
        <v>0</v>
      </c>
    </row>
    <row r="36" spans="1:14" ht="15" customHeight="1" x14ac:dyDescent="0.25">
      <c r="A36" s="38" t="s">
        <v>60</v>
      </c>
      <c r="B36" s="52">
        <v>0</v>
      </c>
      <c r="C36" s="40">
        <v>0</v>
      </c>
      <c r="D36" s="41">
        <v>272</v>
      </c>
      <c r="E36" s="39">
        <v>0</v>
      </c>
      <c r="F36" s="39">
        <v>0</v>
      </c>
      <c r="G36" s="40">
        <v>0</v>
      </c>
      <c r="H36" s="42">
        <v>0</v>
      </c>
      <c r="I36" s="39">
        <v>0</v>
      </c>
      <c r="J36" s="39">
        <v>0</v>
      </c>
      <c r="K36" s="42">
        <v>0</v>
      </c>
      <c r="L36" s="43">
        <v>0</v>
      </c>
      <c r="M36" s="39">
        <v>272</v>
      </c>
      <c r="N36" s="39">
        <v>0</v>
      </c>
    </row>
    <row r="37" spans="1:14" ht="15" customHeight="1" x14ac:dyDescent="0.25">
      <c r="A37" s="51" t="s">
        <v>61</v>
      </c>
      <c r="B37" s="52">
        <v>0</v>
      </c>
      <c r="C37" s="53">
        <v>0</v>
      </c>
      <c r="D37" s="54">
        <v>0</v>
      </c>
      <c r="E37" s="52">
        <v>0</v>
      </c>
      <c r="F37" s="52">
        <v>0</v>
      </c>
      <c r="G37" s="53">
        <v>0</v>
      </c>
      <c r="H37" s="55">
        <v>98</v>
      </c>
      <c r="I37" s="52">
        <v>0</v>
      </c>
      <c r="J37" s="52">
        <v>0</v>
      </c>
      <c r="K37" s="55">
        <v>0</v>
      </c>
      <c r="L37" s="43">
        <v>0</v>
      </c>
      <c r="M37" s="52">
        <v>0</v>
      </c>
      <c r="N37" s="52">
        <v>98</v>
      </c>
    </row>
    <row r="38" spans="1:14" ht="15" customHeight="1" x14ac:dyDescent="0.25">
      <c r="A38" s="57" t="s">
        <v>66</v>
      </c>
      <c r="B38" s="58">
        <v>13</v>
      </c>
      <c r="C38" s="59">
        <v>13</v>
      </c>
      <c r="D38" s="60">
        <v>286</v>
      </c>
      <c r="E38" s="58">
        <v>15</v>
      </c>
      <c r="F38" s="58">
        <v>15</v>
      </c>
      <c r="G38" s="59">
        <v>594</v>
      </c>
      <c r="H38" s="61">
        <v>521</v>
      </c>
      <c r="I38" s="58">
        <v>17</v>
      </c>
      <c r="J38" s="58">
        <v>18</v>
      </c>
      <c r="K38" s="61">
        <v>26</v>
      </c>
      <c r="L38" s="62">
        <v>609</v>
      </c>
      <c r="M38" s="58">
        <v>910</v>
      </c>
      <c r="N38" s="58">
        <v>574</v>
      </c>
    </row>
    <row r="39" spans="1:14" ht="3" customHeight="1" x14ac:dyDescent="0.25">
      <c r="A39" s="73"/>
      <c r="B39" s="74"/>
      <c r="C39" s="74"/>
      <c r="D39" s="74"/>
      <c r="E39" s="74"/>
      <c r="F39" s="74"/>
      <c r="G39" s="74"/>
      <c r="H39" s="74"/>
      <c r="I39" s="74"/>
      <c r="J39" s="74"/>
      <c r="K39" s="74"/>
      <c r="L39" s="74"/>
      <c r="M39" s="74"/>
      <c r="N39" s="74"/>
    </row>
    <row r="40" spans="1:14" ht="10.4" customHeight="1" x14ac:dyDescent="0.25">
      <c r="A40" s="3155" t="s">
        <v>67</v>
      </c>
      <c r="B40" s="3156" t="s">
        <v>15</v>
      </c>
      <c r="C40" s="3156" t="s">
        <v>15</v>
      </c>
      <c r="D40" s="3156" t="s">
        <v>15</v>
      </c>
      <c r="E40" s="3156" t="s">
        <v>15</v>
      </c>
      <c r="F40" s="3156" t="s">
        <v>15</v>
      </c>
      <c r="G40" s="3156" t="s">
        <v>15</v>
      </c>
      <c r="H40" s="3156" t="s">
        <v>15</v>
      </c>
      <c r="I40" s="3156" t="s">
        <v>15</v>
      </c>
      <c r="J40" s="3156" t="s">
        <v>15</v>
      </c>
      <c r="K40" s="3156" t="s">
        <v>15</v>
      </c>
      <c r="L40" s="3156" t="s">
        <v>15</v>
      </c>
      <c r="M40" s="3156" t="s">
        <v>15</v>
      </c>
      <c r="N40" s="3156" t="s">
        <v>15</v>
      </c>
    </row>
    <row r="41" spans="1:14" ht="10.4" customHeight="1" x14ac:dyDescent="0.25">
      <c r="A41" s="3155" t="s">
        <v>68</v>
      </c>
      <c r="B41" s="3155" t="s">
        <v>15</v>
      </c>
      <c r="C41" s="3155" t="s">
        <v>15</v>
      </c>
      <c r="D41" s="3155" t="s">
        <v>15</v>
      </c>
      <c r="E41" s="3155" t="s">
        <v>15</v>
      </c>
      <c r="F41" s="3155" t="s">
        <v>15</v>
      </c>
      <c r="G41" s="3155" t="s">
        <v>15</v>
      </c>
      <c r="H41" s="3155" t="s">
        <v>15</v>
      </c>
      <c r="I41" s="3155" t="s">
        <v>15</v>
      </c>
      <c r="J41" s="3155" t="s">
        <v>15</v>
      </c>
      <c r="K41" s="3155" t="s">
        <v>15</v>
      </c>
      <c r="L41" s="3155" t="s">
        <v>15</v>
      </c>
      <c r="M41" s="3155" t="s">
        <v>15</v>
      </c>
      <c r="N41" s="3155" t="s">
        <v>15</v>
      </c>
    </row>
    <row r="42" spans="1:14" ht="10.4" customHeight="1" x14ac:dyDescent="0.25">
      <c r="A42" s="3155" t="s">
        <v>69</v>
      </c>
      <c r="B42" s="3156" t="s">
        <v>15</v>
      </c>
      <c r="C42" s="3156" t="s">
        <v>15</v>
      </c>
      <c r="D42" s="3156" t="s">
        <v>15</v>
      </c>
      <c r="E42" s="3156" t="s">
        <v>15</v>
      </c>
      <c r="F42" s="3156" t="s">
        <v>15</v>
      </c>
      <c r="G42" s="3156" t="s">
        <v>15</v>
      </c>
      <c r="H42" s="3156" t="s">
        <v>15</v>
      </c>
      <c r="I42" s="3156" t="s">
        <v>15</v>
      </c>
      <c r="J42" s="3156" t="s">
        <v>15</v>
      </c>
      <c r="K42" s="3156" t="s">
        <v>15</v>
      </c>
      <c r="L42" s="3156" t="s">
        <v>15</v>
      </c>
      <c r="M42" s="3156" t="s">
        <v>15</v>
      </c>
      <c r="N42" s="3156" t="s">
        <v>15</v>
      </c>
    </row>
  </sheetData>
  <mergeCells count="16">
    <mergeCell ref="A7:N7"/>
    <mergeCell ref="A2:N2"/>
    <mergeCell ref="A3:N3"/>
    <mergeCell ref="A4:N4"/>
    <mergeCell ref="A5:N5"/>
    <mergeCell ref="A6:N6"/>
    <mergeCell ref="A40:N40"/>
    <mergeCell ref="A41:N41"/>
    <mergeCell ref="A42:N42"/>
    <mergeCell ref="A8:N8"/>
    <mergeCell ref="A9:N9"/>
    <mergeCell ref="B10:C10"/>
    <mergeCell ref="D10:G10"/>
    <mergeCell ref="H10:J10"/>
    <mergeCell ref="K10:L10"/>
    <mergeCell ref="M10:N10"/>
  </mergeCells>
  <hyperlinks>
    <hyperlink ref="A1" location="ToC!A2" display="Back to Table of Contents" xr:uid="{AF5EAB31-5D03-4545-9641-499F136D03CE}"/>
  </hyperlinks>
  <pageMargins left="0.5" right="0.5" top="0.5" bottom="0.5" header="0.25" footer="0.25"/>
  <pageSetup scale="55" orientation="landscape" r:id="rId1"/>
  <headerFooter>
    <oddFooter>&amp;L&amp;G&amp;C&amp;"Scotia,Regular"&amp;9Supplementary Financial Information (SFI)&amp;RNotes_2&amp;"Scotia,Regular"&amp;7</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4B9C24-BF79-4312-9D4B-B5AED4C331C0}">
  <sheetPr>
    <pageSetUpPr fitToPage="1"/>
  </sheetPr>
  <dimension ref="A1:M7"/>
  <sheetViews>
    <sheetView showGridLines="0" zoomScaleNormal="100" workbookViewId="0"/>
  </sheetViews>
  <sheetFormatPr defaultRowHeight="12.5" x14ac:dyDescent="0.25"/>
  <cols>
    <col min="1" max="1" width="86.7265625" style="22" customWidth="1"/>
    <col min="2" max="13" width="7.26953125" style="22" customWidth="1"/>
    <col min="14" max="16384" width="8.7265625" style="22"/>
  </cols>
  <sheetData>
    <row r="1" spans="1:13" ht="20" customHeight="1" x14ac:dyDescent="0.25">
      <c r="A1" s="21" t="s">
        <v>13</v>
      </c>
    </row>
    <row r="2" spans="1:13" ht="25" customHeight="1" x14ac:dyDescent="0.25">
      <c r="A2" s="3154" t="s">
        <v>35</v>
      </c>
      <c r="B2" s="3154" t="s">
        <v>15</v>
      </c>
      <c r="C2" s="3154" t="s">
        <v>15</v>
      </c>
      <c r="D2" s="3154" t="s">
        <v>15</v>
      </c>
      <c r="E2" s="3154" t="s">
        <v>15</v>
      </c>
      <c r="F2" s="3154" t="s">
        <v>15</v>
      </c>
      <c r="G2" s="3154" t="s">
        <v>15</v>
      </c>
      <c r="H2" s="3154" t="s">
        <v>15</v>
      </c>
      <c r="I2" s="3154" t="s">
        <v>15</v>
      </c>
      <c r="J2" s="3154" t="s">
        <v>15</v>
      </c>
      <c r="K2" s="3154" t="s">
        <v>15</v>
      </c>
      <c r="L2" s="3154" t="s">
        <v>15</v>
      </c>
      <c r="M2" s="3154" t="s">
        <v>15</v>
      </c>
    </row>
    <row r="3" spans="1:13" ht="30" customHeight="1" x14ac:dyDescent="0.35">
      <c r="A3" s="3151" t="s">
        <v>70</v>
      </c>
      <c r="B3" s="3151" t="s">
        <v>15</v>
      </c>
      <c r="C3" s="3151" t="s">
        <v>15</v>
      </c>
      <c r="D3" s="3151" t="s">
        <v>15</v>
      </c>
      <c r="E3" s="3151" t="s">
        <v>15</v>
      </c>
      <c r="F3" s="3151" t="s">
        <v>15</v>
      </c>
      <c r="G3" s="3151" t="s">
        <v>15</v>
      </c>
      <c r="H3" s="3151" t="s">
        <v>15</v>
      </c>
      <c r="I3" s="3151" t="s">
        <v>15</v>
      </c>
      <c r="J3" s="3151" t="s">
        <v>15</v>
      </c>
      <c r="K3" s="3151" t="s">
        <v>15</v>
      </c>
      <c r="L3" s="3151" t="s">
        <v>15</v>
      </c>
      <c r="M3" s="3151" t="s">
        <v>15</v>
      </c>
    </row>
    <row r="4" spans="1:13" ht="61" customHeight="1" x14ac:dyDescent="0.25">
      <c r="A4" s="3152" t="s">
        <v>71</v>
      </c>
      <c r="B4" s="3152" t="s">
        <v>15</v>
      </c>
      <c r="C4" s="3152" t="s">
        <v>15</v>
      </c>
      <c r="D4" s="3152" t="s">
        <v>15</v>
      </c>
      <c r="E4" s="3152" t="s">
        <v>15</v>
      </c>
      <c r="F4" s="3152" t="s">
        <v>15</v>
      </c>
      <c r="G4" s="3152" t="s">
        <v>15</v>
      </c>
      <c r="H4" s="3152" t="s">
        <v>15</v>
      </c>
      <c r="I4" s="3152" t="s">
        <v>15</v>
      </c>
      <c r="J4" s="3152" t="s">
        <v>15</v>
      </c>
      <c r="K4" s="3152" t="s">
        <v>15</v>
      </c>
      <c r="L4" s="3152" t="s">
        <v>15</v>
      </c>
      <c r="M4" s="3152" t="s">
        <v>15</v>
      </c>
    </row>
    <row r="5" spans="1:13" ht="25" customHeight="1" x14ac:dyDescent="0.35">
      <c r="A5" s="3151" t="s">
        <v>72</v>
      </c>
      <c r="B5" s="3151" t="s">
        <v>15</v>
      </c>
      <c r="C5" s="3151" t="s">
        <v>15</v>
      </c>
      <c r="D5" s="3151" t="s">
        <v>15</v>
      </c>
      <c r="E5" s="3151" t="s">
        <v>15</v>
      </c>
      <c r="F5" s="3151" t="s">
        <v>15</v>
      </c>
      <c r="G5" s="3151" t="s">
        <v>15</v>
      </c>
      <c r="H5" s="3151" t="s">
        <v>15</v>
      </c>
      <c r="I5" s="3151" t="s">
        <v>15</v>
      </c>
      <c r="J5" s="3151" t="s">
        <v>15</v>
      </c>
      <c r="K5" s="3151" t="s">
        <v>15</v>
      </c>
      <c r="L5" s="3151" t="s">
        <v>15</v>
      </c>
      <c r="M5" s="3151" t="s">
        <v>15</v>
      </c>
    </row>
    <row r="6" spans="1:13" ht="298" customHeight="1" x14ac:dyDescent="0.35">
      <c r="A6" s="3168" t="s">
        <v>73</v>
      </c>
      <c r="B6" s="3168" t="s">
        <v>15</v>
      </c>
      <c r="C6" s="3168" t="s">
        <v>15</v>
      </c>
      <c r="D6" s="3168" t="s">
        <v>15</v>
      </c>
      <c r="E6" s="3168" t="s">
        <v>15</v>
      </c>
      <c r="F6" s="3168" t="s">
        <v>15</v>
      </c>
      <c r="G6" s="3168" t="s">
        <v>15</v>
      </c>
      <c r="H6" s="3168" t="s">
        <v>15</v>
      </c>
      <c r="I6" s="3168" t="s">
        <v>15</v>
      </c>
      <c r="J6" s="3168" t="s">
        <v>15</v>
      </c>
      <c r="K6" s="3168" t="s">
        <v>15</v>
      </c>
      <c r="L6" s="3168" t="s">
        <v>15</v>
      </c>
      <c r="M6" s="3168" t="s">
        <v>15</v>
      </c>
    </row>
    <row r="7" spans="1:13" ht="25" customHeight="1" x14ac:dyDescent="0.35">
      <c r="A7" s="75"/>
      <c r="B7" s="75"/>
      <c r="C7" s="75"/>
      <c r="D7" s="75"/>
      <c r="E7" s="75"/>
      <c r="F7" s="75"/>
      <c r="G7" s="75"/>
      <c r="H7" s="75"/>
      <c r="I7" s="75"/>
      <c r="J7" s="75"/>
      <c r="K7" s="75"/>
      <c r="L7" s="75"/>
      <c r="M7" s="75"/>
    </row>
  </sheetData>
  <mergeCells count="5">
    <mergeCell ref="A2:M2"/>
    <mergeCell ref="A3:M3"/>
    <mergeCell ref="A4:M4"/>
    <mergeCell ref="A5:M5"/>
    <mergeCell ref="A6:M6"/>
  </mergeCells>
  <hyperlinks>
    <hyperlink ref="A1" location="ToC!A2" display="Back to Table of Contents" xr:uid="{5A8E0C2A-181F-4632-90C8-4B0271588BBC}"/>
  </hyperlinks>
  <pageMargins left="0.5" right="0.5" top="0.5" bottom="0.5" header="0.25" footer="0.25"/>
  <pageSetup scale="73" orientation="landscape" r:id="rId1"/>
  <headerFooter>
    <oddFooter>&amp;L&amp;G&amp;C&amp;"Scotia,Regular"&amp;9Supplementary Financial Information (SFI)&amp;RNotes_3&amp;"Scotia,Regular"&amp;7</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90E62A-5FDD-44E9-9D17-2CC910838B50}">
  <sheetPr>
    <pageSetUpPr fitToPage="1"/>
  </sheetPr>
  <dimension ref="A1:G41"/>
  <sheetViews>
    <sheetView showGridLines="0" zoomScaleNormal="100" workbookViewId="0"/>
  </sheetViews>
  <sheetFormatPr defaultRowHeight="12.5" x14ac:dyDescent="0.25"/>
  <cols>
    <col min="1" max="1" width="14.7265625" style="22" customWidth="1"/>
    <col min="2" max="2" width="6.7265625" style="22" customWidth="1"/>
    <col min="3" max="3" width="73.7265625" style="22" customWidth="1"/>
    <col min="4" max="4" width="17.7265625" style="22" customWidth="1"/>
    <col min="5" max="5" width="23.7265625" style="22" customWidth="1"/>
    <col min="6" max="7" width="17.7265625" style="22" customWidth="1"/>
    <col min="8" max="16384" width="8.7265625" style="22"/>
  </cols>
  <sheetData>
    <row r="1" spans="1:7" ht="20" customHeight="1" x14ac:dyDescent="0.25">
      <c r="A1" s="21" t="s">
        <v>13</v>
      </c>
    </row>
    <row r="2" spans="1:7" ht="24.65" customHeight="1" x14ac:dyDescent="0.25">
      <c r="A2" s="3154" t="s">
        <v>74</v>
      </c>
      <c r="B2" s="3154" t="s">
        <v>15</v>
      </c>
      <c r="C2" s="3154" t="s">
        <v>15</v>
      </c>
      <c r="D2" s="3154" t="s">
        <v>15</v>
      </c>
      <c r="E2" s="3154" t="s">
        <v>15</v>
      </c>
      <c r="F2" s="3154" t="s">
        <v>15</v>
      </c>
      <c r="G2" s="3154" t="s">
        <v>15</v>
      </c>
    </row>
    <row r="3" spans="1:7" ht="30" customHeight="1" x14ac:dyDescent="0.25">
      <c r="A3" s="3172" t="s">
        <v>75</v>
      </c>
      <c r="B3" s="3172" t="s">
        <v>15</v>
      </c>
      <c r="C3" s="3172" t="s">
        <v>15</v>
      </c>
      <c r="D3" s="3172" t="s">
        <v>15</v>
      </c>
      <c r="E3" s="3172" t="s">
        <v>15</v>
      </c>
      <c r="F3" s="3172" t="s">
        <v>15</v>
      </c>
      <c r="G3" s="3172" t="s">
        <v>15</v>
      </c>
    </row>
    <row r="4" spans="1:7" ht="12" customHeight="1" x14ac:dyDescent="0.25">
      <c r="A4" s="3173" t="s">
        <v>76</v>
      </c>
      <c r="B4" s="3173" t="s">
        <v>15</v>
      </c>
      <c r="C4" s="3173" t="s">
        <v>15</v>
      </c>
      <c r="D4" s="3173" t="s">
        <v>15</v>
      </c>
      <c r="E4" s="3173" t="s">
        <v>15</v>
      </c>
      <c r="F4" s="3173" t="s">
        <v>15</v>
      </c>
      <c r="G4" s="3173" t="s">
        <v>15</v>
      </c>
    </row>
    <row r="5" spans="1:7" ht="15" customHeight="1" x14ac:dyDescent="0.25">
      <c r="A5" s="3174" t="s">
        <v>77</v>
      </c>
      <c r="B5" s="3174" t="s">
        <v>15</v>
      </c>
      <c r="C5" s="3175" t="s">
        <v>15</v>
      </c>
      <c r="D5" s="3176" t="s">
        <v>78</v>
      </c>
      <c r="E5" s="3177" t="s">
        <v>15</v>
      </c>
      <c r="F5" s="3178" t="s">
        <v>79</v>
      </c>
      <c r="G5" s="3179" t="s">
        <v>15</v>
      </c>
    </row>
    <row r="6" spans="1:7" ht="20.149999999999999" customHeight="1" x14ac:dyDescent="0.25">
      <c r="A6" s="76" t="s">
        <v>80</v>
      </c>
      <c r="B6" s="77" t="s">
        <v>81</v>
      </c>
      <c r="C6" s="78" t="s">
        <v>82</v>
      </c>
      <c r="D6" s="79" t="s">
        <v>83</v>
      </c>
      <c r="E6" s="80" t="s">
        <v>84</v>
      </c>
      <c r="F6" s="81" t="s">
        <v>85</v>
      </c>
      <c r="G6" s="82" t="s">
        <v>86</v>
      </c>
    </row>
    <row r="7" spans="1:7" ht="15" customHeight="1" x14ac:dyDescent="0.25">
      <c r="A7" s="83" t="s">
        <v>87</v>
      </c>
      <c r="B7" s="84">
        <v>1</v>
      </c>
      <c r="C7" s="85" t="s">
        <v>88</v>
      </c>
      <c r="D7" s="86"/>
      <c r="E7" s="87"/>
      <c r="F7" s="86">
        <v>16</v>
      </c>
      <c r="G7" s="88"/>
    </row>
    <row r="8" spans="1:7" ht="15" customHeight="1" x14ac:dyDescent="0.25">
      <c r="A8" s="89"/>
      <c r="B8" s="90">
        <v>2</v>
      </c>
      <c r="C8" s="91" t="s">
        <v>89</v>
      </c>
      <c r="D8" s="92"/>
      <c r="E8" s="93"/>
      <c r="F8" s="92" t="s">
        <v>90</v>
      </c>
      <c r="G8" s="94"/>
    </row>
    <row r="9" spans="1:7" ht="15" customHeight="1" x14ac:dyDescent="0.25">
      <c r="A9" s="89"/>
      <c r="B9" s="90">
        <v>3</v>
      </c>
      <c r="C9" s="91" t="s">
        <v>91</v>
      </c>
      <c r="D9" s="92"/>
      <c r="E9" s="93"/>
      <c r="F9" s="92" t="s">
        <v>92</v>
      </c>
      <c r="G9" s="94"/>
    </row>
    <row r="10" spans="1:7" ht="19" customHeight="1" x14ac:dyDescent="0.25">
      <c r="A10" s="95"/>
      <c r="B10" s="96">
        <v>4</v>
      </c>
      <c r="C10" s="97" t="s">
        <v>93</v>
      </c>
      <c r="D10" s="98" t="s">
        <v>94</v>
      </c>
      <c r="E10" s="99"/>
      <c r="F10" s="98" t="s">
        <v>95</v>
      </c>
      <c r="G10" s="100"/>
    </row>
    <row r="11" spans="1:7" ht="15" customHeight="1" x14ac:dyDescent="0.25">
      <c r="A11" s="3169" t="s">
        <v>96</v>
      </c>
      <c r="B11" s="84">
        <v>5</v>
      </c>
      <c r="C11" s="85" t="s">
        <v>97</v>
      </c>
      <c r="D11" s="86"/>
      <c r="E11" s="87"/>
      <c r="F11" s="86" t="s">
        <v>98</v>
      </c>
      <c r="G11" s="88"/>
    </row>
    <row r="12" spans="1:7" ht="15" customHeight="1" x14ac:dyDescent="0.25">
      <c r="A12" s="3170" t="s">
        <v>15</v>
      </c>
      <c r="B12" s="90">
        <v>6</v>
      </c>
      <c r="C12" s="91" t="s">
        <v>99</v>
      </c>
      <c r="D12" s="92"/>
      <c r="E12" s="93"/>
      <c r="F12" s="92" t="s">
        <v>90</v>
      </c>
      <c r="G12" s="94"/>
    </row>
    <row r="13" spans="1:7" ht="15" customHeight="1" x14ac:dyDescent="0.25">
      <c r="A13" s="3170" t="s">
        <v>15</v>
      </c>
      <c r="B13" s="90">
        <v>7</v>
      </c>
      <c r="C13" s="91" t="s">
        <v>100</v>
      </c>
      <c r="D13" s="92"/>
      <c r="E13" s="93"/>
      <c r="F13" s="92">
        <v>80</v>
      </c>
      <c r="G13" s="94"/>
    </row>
    <row r="14" spans="1:7" ht="15" customHeight="1" x14ac:dyDescent="0.25">
      <c r="A14" s="101"/>
      <c r="B14" s="96">
        <v>8</v>
      </c>
      <c r="C14" s="97" t="s">
        <v>101</v>
      </c>
      <c r="D14" s="102"/>
      <c r="E14" s="103"/>
      <c r="F14" s="102" t="s">
        <v>102</v>
      </c>
      <c r="G14" s="104"/>
    </row>
    <row r="15" spans="1:7" ht="15" customHeight="1" x14ac:dyDescent="0.25">
      <c r="A15" s="3169" t="s">
        <v>103</v>
      </c>
      <c r="B15" s="84">
        <v>9</v>
      </c>
      <c r="C15" s="85" t="s">
        <v>104</v>
      </c>
      <c r="D15" s="86" t="s">
        <v>105</v>
      </c>
      <c r="E15" s="105" t="s">
        <v>106</v>
      </c>
      <c r="F15" s="86" t="s">
        <v>107</v>
      </c>
      <c r="G15" s="88">
        <v>210</v>
      </c>
    </row>
    <row r="16" spans="1:7" ht="15" customHeight="1" x14ac:dyDescent="0.25">
      <c r="A16" s="3170" t="s">
        <v>15</v>
      </c>
      <c r="B16" s="90">
        <v>10</v>
      </c>
      <c r="C16" s="91" t="s">
        <v>108</v>
      </c>
      <c r="D16" s="92" t="s">
        <v>109</v>
      </c>
      <c r="E16" s="93" t="s">
        <v>110</v>
      </c>
      <c r="F16" s="92">
        <v>60</v>
      </c>
      <c r="G16" s="94"/>
    </row>
    <row r="17" spans="1:7" ht="15" customHeight="1" x14ac:dyDescent="0.25">
      <c r="A17" s="106"/>
      <c r="B17" s="90"/>
      <c r="C17" s="91" t="s">
        <v>111</v>
      </c>
      <c r="D17" s="92"/>
      <c r="E17" s="93" t="s">
        <v>112</v>
      </c>
      <c r="F17" s="92"/>
      <c r="G17" s="94"/>
    </row>
    <row r="18" spans="1:7" ht="15" customHeight="1" x14ac:dyDescent="0.25">
      <c r="A18" s="106"/>
      <c r="B18" s="90">
        <v>11</v>
      </c>
      <c r="C18" s="91" t="s">
        <v>113</v>
      </c>
      <c r="D18" s="92" t="s">
        <v>105</v>
      </c>
      <c r="E18" s="93">
        <v>91</v>
      </c>
      <c r="F18" s="92" t="s">
        <v>114</v>
      </c>
      <c r="G18" s="94"/>
    </row>
    <row r="19" spans="1:7" ht="15" customHeight="1" x14ac:dyDescent="0.25">
      <c r="A19" s="106"/>
      <c r="B19" s="90"/>
      <c r="C19" s="91" t="s">
        <v>115</v>
      </c>
      <c r="D19" s="92"/>
      <c r="E19" s="93"/>
      <c r="F19" s="92"/>
      <c r="G19" s="94"/>
    </row>
    <row r="20" spans="1:7" ht="15" customHeight="1" x14ac:dyDescent="0.25">
      <c r="A20" s="106"/>
      <c r="B20" s="90">
        <v>12</v>
      </c>
      <c r="C20" s="91" t="s">
        <v>116</v>
      </c>
      <c r="D20" s="92"/>
      <c r="E20" s="93"/>
      <c r="F20" s="92" t="s">
        <v>107</v>
      </c>
      <c r="G20" s="94"/>
    </row>
    <row r="21" spans="1:7" ht="15" customHeight="1" x14ac:dyDescent="0.25">
      <c r="A21" s="106"/>
      <c r="B21" s="90">
        <v>13</v>
      </c>
      <c r="C21" s="91" t="s">
        <v>117</v>
      </c>
      <c r="D21" s="92"/>
      <c r="E21" s="93" t="s">
        <v>118</v>
      </c>
      <c r="F21" s="92" t="s">
        <v>119</v>
      </c>
      <c r="G21" s="94" t="s">
        <v>120</v>
      </c>
    </row>
    <row r="22" spans="1:7" ht="15" customHeight="1" x14ac:dyDescent="0.25">
      <c r="A22" s="106"/>
      <c r="B22" s="90">
        <v>14</v>
      </c>
      <c r="C22" s="91" t="s">
        <v>121</v>
      </c>
      <c r="D22" s="92"/>
      <c r="E22" s="107" t="s">
        <v>122</v>
      </c>
      <c r="F22" s="92" t="s">
        <v>123</v>
      </c>
      <c r="G22" s="94" t="s">
        <v>124</v>
      </c>
    </row>
    <row r="23" spans="1:7" ht="15" customHeight="1" x14ac:dyDescent="0.25">
      <c r="A23" s="106"/>
      <c r="B23" s="90">
        <v>15</v>
      </c>
      <c r="C23" s="91" t="s">
        <v>125</v>
      </c>
      <c r="D23" s="92" t="s">
        <v>126</v>
      </c>
      <c r="E23" s="107" t="s">
        <v>127</v>
      </c>
      <c r="F23" s="92" t="s">
        <v>123</v>
      </c>
      <c r="G23" s="94">
        <v>228</v>
      </c>
    </row>
    <row r="24" spans="1:7" ht="15" customHeight="1" x14ac:dyDescent="0.25">
      <c r="A24" s="106"/>
      <c r="B24" s="90">
        <v>16</v>
      </c>
      <c r="C24" s="91" t="s">
        <v>128</v>
      </c>
      <c r="D24" s="92"/>
      <c r="E24" s="93" t="s">
        <v>129</v>
      </c>
      <c r="F24" s="92" t="s">
        <v>123</v>
      </c>
      <c r="G24" s="94"/>
    </row>
    <row r="25" spans="1:7" ht="15" customHeight="1" x14ac:dyDescent="0.25">
      <c r="A25" s="108"/>
      <c r="B25" s="96">
        <v>17</v>
      </c>
      <c r="C25" s="97" t="s">
        <v>130</v>
      </c>
      <c r="D25" s="102"/>
      <c r="E25" s="103">
        <v>98</v>
      </c>
      <c r="F25" s="102" t="s">
        <v>131</v>
      </c>
      <c r="G25" s="104"/>
    </row>
    <row r="26" spans="1:7" ht="15" customHeight="1" x14ac:dyDescent="0.25">
      <c r="A26" s="109" t="s">
        <v>132</v>
      </c>
      <c r="B26" s="84">
        <v>18</v>
      </c>
      <c r="C26" s="85" t="s">
        <v>133</v>
      </c>
      <c r="D26" s="86" t="s">
        <v>134</v>
      </c>
      <c r="E26" s="87"/>
      <c r="F26" s="86" t="s">
        <v>135</v>
      </c>
      <c r="G26" s="88"/>
    </row>
    <row r="27" spans="1:7" ht="15" customHeight="1" x14ac:dyDescent="0.25">
      <c r="A27" s="106"/>
      <c r="B27" s="90">
        <v>19</v>
      </c>
      <c r="C27" s="91" t="s">
        <v>136</v>
      </c>
      <c r="D27" s="92" t="s">
        <v>134</v>
      </c>
      <c r="E27" s="93"/>
      <c r="F27" s="92">
        <v>101</v>
      </c>
      <c r="G27" s="94"/>
    </row>
    <row r="28" spans="1:7" ht="20.149999999999999" customHeight="1" x14ac:dyDescent="0.25">
      <c r="A28" s="106"/>
      <c r="B28" s="90">
        <v>20</v>
      </c>
      <c r="C28" s="91" t="s">
        <v>137</v>
      </c>
      <c r="D28" s="92" t="s">
        <v>138</v>
      </c>
      <c r="E28" s="93"/>
      <c r="F28" s="92" t="s">
        <v>139</v>
      </c>
      <c r="G28" s="94"/>
    </row>
    <row r="29" spans="1:7" ht="15" customHeight="1" x14ac:dyDescent="0.25">
      <c r="A29" s="108"/>
      <c r="B29" s="96">
        <v>21</v>
      </c>
      <c r="C29" s="97" t="s">
        <v>140</v>
      </c>
      <c r="D29" s="102" t="s">
        <v>141</v>
      </c>
      <c r="E29" s="103"/>
      <c r="F29" s="102" t="s">
        <v>142</v>
      </c>
      <c r="G29" s="104"/>
    </row>
    <row r="30" spans="1:7" ht="15" customHeight="1" x14ac:dyDescent="0.25">
      <c r="A30" s="110" t="s">
        <v>143</v>
      </c>
      <c r="B30" s="84">
        <v>22</v>
      </c>
      <c r="C30" s="85" t="s">
        <v>144</v>
      </c>
      <c r="D30" s="86" t="s">
        <v>145</v>
      </c>
      <c r="E30" s="87"/>
      <c r="F30" s="86" t="s">
        <v>146</v>
      </c>
      <c r="G30" s="88"/>
    </row>
    <row r="31" spans="1:7" ht="15" customHeight="1" x14ac:dyDescent="0.25">
      <c r="A31" s="106"/>
      <c r="B31" s="90">
        <v>23</v>
      </c>
      <c r="C31" s="91" t="s">
        <v>147</v>
      </c>
      <c r="D31" s="92">
        <v>85</v>
      </c>
      <c r="E31" s="93"/>
      <c r="F31" s="92" t="s">
        <v>148</v>
      </c>
      <c r="G31" s="94" t="s">
        <v>149</v>
      </c>
    </row>
    <row r="32" spans="1:7" ht="20.149999999999999" customHeight="1" x14ac:dyDescent="0.25">
      <c r="A32" s="106"/>
      <c r="B32" s="90">
        <v>24</v>
      </c>
      <c r="C32" s="91" t="s">
        <v>150</v>
      </c>
      <c r="D32" s="92" t="s">
        <v>151</v>
      </c>
      <c r="E32" s="93"/>
      <c r="F32" s="92" t="s">
        <v>148</v>
      </c>
      <c r="G32" s="94" t="s">
        <v>149</v>
      </c>
    </row>
    <row r="33" spans="1:7" ht="15" customHeight="1" x14ac:dyDescent="0.25">
      <c r="A33" s="108"/>
      <c r="B33" s="96">
        <v>25</v>
      </c>
      <c r="C33" s="97" t="s">
        <v>152</v>
      </c>
      <c r="D33" s="102"/>
      <c r="E33" s="103"/>
      <c r="F33" s="102" t="s">
        <v>148</v>
      </c>
      <c r="G33" s="104">
        <v>233</v>
      </c>
    </row>
    <row r="34" spans="1:7" ht="15" customHeight="1" x14ac:dyDescent="0.25">
      <c r="A34" s="109" t="s">
        <v>153</v>
      </c>
      <c r="B34" s="84">
        <v>26</v>
      </c>
      <c r="C34" s="85" t="s">
        <v>154</v>
      </c>
      <c r="D34" s="86"/>
      <c r="E34" s="87" t="s">
        <v>155</v>
      </c>
      <c r="F34" s="86" t="s">
        <v>156</v>
      </c>
      <c r="G34" s="88" t="s">
        <v>157</v>
      </c>
    </row>
    <row r="35" spans="1:7" ht="20.149999999999999" customHeight="1" x14ac:dyDescent="0.25">
      <c r="A35" s="106"/>
      <c r="B35" s="90">
        <v>27</v>
      </c>
      <c r="C35" s="91" t="s">
        <v>158</v>
      </c>
      <c r="D35" s="92"/>
      <c r="E35" s="93"/>
      <c r="F35" s="92"/>
      <c r="G35" s="94" t="s">
        <v>159</v>
      </c>
    </row>
    <row r="36" spans="1:7" ht="15" customHeight="1" x14ac:dyDescent="0.25">
      <c r="A36" s="106"/>
      <c r="B36" s="90">
        <v>28</v>
      </c>
      <c r="C36" s="91" t="s">
        <v>160</v>
      </c>
      <c r="D36" s="92">
        <v>68</v>
      </c>
      <c r="E36" s="93" t="s">
        <v>161</v>
      </c>
      <c r="F36" s="92" t="s">
        <v>162</v>
      </c>
      <c r="G36" s="94">
        <v>190</v>
      </c>
    </row>
    <row r="37" spans="1:7" ht="15" customHeight="1" x14ac:dyDescent="0.25">
      <c r="A37" s="106"/>
      <c r="B37" s="90">
        <v>29</v>
      </c>
      <c r="C37" s="91" t="s">
        <v>163</v>
      </c>
      <c r="D37" s="92" t="s">
        <v>164</v>
      </c>
      <c r="E37" s="93">
        <v>99</v>
      </c>
      <c r="F37" s="92" t="s">
        <v>165</v>
      </c>
      <c r="G37" s="94" t="s">
        <v>166</v>
      </c>
    </row>
    <row r="38" spans="1:7" ht="15" customHeight="1" x14ac:dyDescent="0.25">
      <c r="A38" s="108"/>
      <c r="B38" s="96">
        <v>30</v>
      </c>
      <c r="C38" s="97" t="s">
        <v>167</v>
      </c>
      <c r="D38" s="102" t="s">
        <v>126</v>
      </c>
      <c r="E38" s="103"/>
      <c r="F38" s="102" t="s">
        <v>168</v>
      </c>
      <c r="G38" s="104"/>
    </row>
    <row r="39" spans="1:7" ht="15" customHeight="1" x14ac:dyDescent="0.25">
      <c r="A39" s="83" t="s">
        <v>169</v>
      </c>
      <c r="B39" s="84">
        <v>31</v>
      </c>
      <c r="C39" s="85" t="s">
        <v>170</v>
      </c>
      <c r="D39" s="86"/>
      <c r="E39" s="87"/>
      <c r="F39" s="86" t="s">
        <v>171</v>
      </c>
      <c r="G39" s="88"/>
    </row>
    <row r="40" spans="1:7" ht="15" customHeight="1" x14ac:dyDescent="0.25">
      <c r="A40" s="95"/>
      <c r="B40" s="96">
        <v>32</v>
      </c>
      <c r="C40" s="97" t="s">
        <v>172</v>
      </c>
      <c r="D40" s="102">
        <v>52</v>
      </c>
      <c r="E40" s="103"/>
      <c r="F40" s="102">
        <v>72</v>
      </c>
      <c r="G40" s="104"/>
    </row>
    <row r="41" spans="1:7" ht="8.15" customHeight="1" x14ac:dyDescent="0.25">
      <c r="A41" s="3171"/>
      <c r="B41" s="3171" t="s">
        <v>15</v>
      </c>
      <c r="C41" s="3171" t="s">
        <v>15</v>
      </c>
      <c r="D41" s="3171" t="s">
        <v>15</v>
      </c>
      <c r="E41" s="3171" t="s">
        <v>15</v>
      </c>
      <c r="F41" s="3171" t="s">
        <v>15</v>
      </c>
      <c r="G41" s="3171" t="s">
        <v>15</v>
      </c>
    </row>
  </sheetData>
  <mergeCells count="9">
    <mergeCell ref="A11:A13"/>
    <mergeCell ref="A15:A16"/>
    <mergeCell ref="A41:G41"/>
    <mergeCell ref="A2:G2"/>
    <mergeCell ref="A3:G3"/>
    <mergeCell ref="A4:G4"/>
    <mergeCell ref="A5:C5"/>
    <mergeCell ref="D5:E5"/>
    <mergeCell ref="F5:G5"/>
  </mergeCells>
  <hyperlinks>
    <hyperlink ref="A1" location="ToC!A2" display="Back to Table of Contents" xr:uid="{46A913A6-7A9F-47C5-AB0D-0764898821B3}"/>
  </hyperlinks>
  <pageMargins left="0.5" right="0.5" top="0.5" bottom="0.5" header="0.25" footer="0.25"/>
  <pageSetup scale="74" orientation="landscape" r:id="rId1"/>
  <headerFooter>
    <oddFooter>&amp;L&amp;G&amp;C&amp;"Scotia,Regular"&amp;9Supplementary Financial Information (SFI)&amp;REDTF&amp;"Scotia,Regular"&amp;7</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616D19-9C2D-4EAF-B18F-A2F28C25985D}">
  <sheetPr>
    <pageSetUpPr fitToPage="1"/>
  </sheetPr>
  <dimension ref="A1:N57"/>
  <sheetViews>
    <sheetView showGridLines="0" zoomScaleNormal="100" workbookViewId="0"/>
  </sheetViews>
  <sheetFormatPr defaultRowHeight="12.5" x14ac:dyDescent="0.25"/>
  <cols>
    <col min="1" max="1" width="82.54296875" style="22" customWidth="1"/>
    <col min="2" max="2" width="10.54296875" style="22" customWidth="1"/>
    <col min="3" max="10" width="10.453125" style="22" customWidth="1"/>
    <col min="11" max="14" width="9.7265625" style="22" customWidth="1"/>
    <col min="15" max="16384" width="8.7265625" style="22"/>
  </cols>
  <sheetData>
    <row r="1" spans="1:14" ht="20" customHeight="1" x14ac:dyDescent="0.25">
      <c r="A1" s="21" t="s">
        <v>13</v>
      </c>
    </row>
    <row r="2" spans="1:14" ht="24.65" customHeight="1" x14ac:dyDescent="0.25">
      <c r="A2" s="3182" t="s">
        <v>173</v>
      </c>
      <c r="B2" s="3182" t="s">
        <v>15</v>
      </c>
      <c r="C2" s="3182" t="s">
        <v>15</v>
      </c>
      <c r="D2" s="3182" t="s">
        <v>15</v>
      </c>
      <c r="E2" s="3182" t="s">
        <v>15</v>
      </c>
      <c r="F2" s="3182" t="s">
        <v>15</v>
      </c>
      <c r="G2" s="3182" t="s">
        <v>15</v>
      </c>
      <c r="H2" s="3182" t="s">
        <v>15</v>
      </c>
      <c r="I2" s="3182" t="s">
        <v>15</v>
      </c>
      <c r="J2" s="3182" t="s">
        <v>15</v>
      </c>
      <c r="K2" s="3182" t="s">
        <v>15</v>
      </c>
      <c r="L2" s="3182" t="s">
        <v>15</v>
      </c>
      <c r="M2" s="3182" t="s">
        <v>15</v>
      </c>
      <c r="N2" s="3182" t="s">
        <v>15</v>
      </c>
    </row>
    <row r="3" spans="1:14" ht="13.4" customHeight="1" x14ac:dyDescent="0.25">
      <c r="A3" s="111"/>
      <c r="B3" s="3183" t="s">
        <v>174</v>
      </c>
      <c r="C3" s="3184" t="s">
        <v>15</v>
      </c>
      <c r="D3" s="3185">
        <v>2023</v>
      </c>
      <c r="E3" s="3186" t="s">
        <v>15</v>
      </c>
      <c r="F3" s="3186" t="s">
        <v>15</v>
      </c>
      <c r="G3" s="3187" t="s">
        <v>15</v>
      </c>
      <c r="H3" s="3185">
        <v>2022</v>
      </c>
      <c r="I3" s="3186" t="s">
        <v>15</v>
      </c>
      <c r="J3" s="3186" t="s">
        <v>15</v>
      </c>
      <c r="K3" s="3188" t="s">
        <v>175</v>
      </c>
      <c r="L3" s="3189" t="s">
        <v>15</v>
      </c>
      <c r="M3" s="3186" t="s">
        <v>176</v>
      </c>
      <c r="N3" s="3186" t="s">
        <v>15</v>
      </c>
    </row>
    <row r="4" spans="1:14" ht="13.4" customHeight="1" x14ac:dyDescent="0.25">
      <c r="A4" s="112" t="s">
        <v>177</v>
      </c>
      <c r="B4" s="113" t="s">
        <v>178</v>
      </c>
      <c r="C4" s="114" t="s">
        <v>179</v>
      </c>
      <c r="D4" s="115" t="s">
        <v>180</v>
      </c>
      <c r="E4" s="116" t="s">
        <v>181</v>
      </c>
      <c r="F4" s="116" t="s">
        <v>182</v>
      </c>
      <c r="G4" s="114" t="s">
        <v>179</v>
      </c>
      <c r="H4" s="115" t="s">
        <v>180</v>
      </c>
      <c r="I4" s="116" t="s">
        <v>181</v>
      </c>
      <c r="J4" s="116" t="s">
        <v>182</v>
      </c>
      <c r="K4" s="117" t="s">
        <v>183</v>
      </c>
      <c r="L4" s="118">
        <v>2023</v>
      </c>
      <c r="M4" s="119">
        <v>2023</v>
      </c>
      <c r="N4" s="119">
        <v>2022</v>
      </c>
    </row>
    <row r="5" spans="1:14" ht="13.4" customHeight="1" x14ac:dyDescent="0.25">
      <c r="A5" s="120" t="s">
        <v>184</v>
      </c>
      <c r="B5" s="121"/>
      <c r="C5" s="122"/>
      <c r="D5" s="123"/>
      <c r="E5" s="121"/>
      <c r="F5" s="121"/>
      <c r="G5" s="124"/>
      <c r="H5" s="123"/>
      <c r="I5" s="121"/>
      <c r="J5" s="121"/>
      <c r="K5" s="125"/>
      <c r="L5" s="126"/>
      <c r="M5" s="121"/>
      <c r="N5" s="121"/>
    </row>
    <row r="6" spans="1:14" ht="13.4" customHeight="1" x14ac:dyDescent="0.25">
      <c r="A6" s="127" t="s">
        <v>185</v>
      </c>
      <c r="B6" s="128">
        <v>2092</v>
      </c>
      <c r="C6" s="129">
        <v>2199</v>
      </c>
      <c r="D6" s="130">
        <v>1354</v>
      </c>
      <c r="E6" s="131">
        <v>2192</v>
      </c>
      <c r="F6" s="131">
        <v>2146</v>
      </c>
      <c r="G6" s="132">
        <v>1758</v>
      </c>
      <c r="H6" s="130">
        <v>2093</v>
      </c>
      <c r="I6" s="131">
        <v>2594</v>
      </c>
      <c r="J6" s="131">
        <v>2747</v>
      </c>
      <c r="K6" s="133">
        <v>4291</v>
      </c>
      <c r="L6" s="129">
        <v>3904</v>
      </c>
      <c r="M6" s="131">
        <v>7450</v>
      </c>
      <c r="N6" s="131">
        <v>10174</v>
      </c>
    </row>
    <row r="7" spans="1:14" ht="13.4" customHeight="1" x14ac:dyDescent="0.25">
      <c r="A7" s="127" t="s">
        <v>186</v>
      </c>
      <c r="B7" s="128">
        <v>1943</v>
      </c>
      <c r="C7" s="129">
        <v>2066</v>
      </c>
      <c r="D7" s="130">
        <v>1214</v>
      </c>
      <c r="E7" s="131">
        <v>2067</v>
      </c>
      <c r="F7" s="131">
        <v>2018</v>
      </c>
      <c r="G7" s="132">
        <v>1620</v>
      </c>
      <c r="H7" s="130">
        <v>1949</v>
      </c>
      <c r="I7" s="131">
        <v>2504</v>
      </c>
      <c r="J7" s="131">
        <v>2595</v>
      </c>
      <c r="K7" s="133">
        <v>4009</v>
      </c>
      <c r="L7" s="129">
        <v>3638</v>
      </c>
      <c r="M7" s="131">
        <v>6919</v>
      </c>
      <c r="N7" s="131">
        <v>9656</v>
      </c>
    </row>
    <row r="8" spans="1:14" ht="13.4" customHeight="1" x14ac:dyDescent="0.25">
      <c r="A8" s="127" t="s">
        <v>187</v>
      </c>
      <c r="B8" s="134">
        <v>1.59</v>
      </c>
      <c r="C8" s="135">
        <v>1.7</v>
      </c>
      <c r="D8" s="136">
        <v>1.01</v>
      </c>
      <c r="E8" s="137">
        <v>1.72</v>
      </c>
      <c r="F8" s="137">
        <v>1.69</v>
      </c>
      <c r="G8" s="138">
        <v>1.36</v>
      </c>
      <c r="H8" s="136">
        <v>1.64</v>
      </c>
      <c r="I8" s="137">
        <v>2.1</v>
      </c>
      <c r="J8" s="137">
        <v>2.16</v>
      </c>
      <c r="K8" s="139">
        <v>3.29</v>
      </c>
      <c r="L8" s="135">
        <v>3.05</v>
      </c>
      <c r="M8" s="137">
        <v>5.78</v>
      </c>
      <c r="N8" s="137">
        <v>8.0500000000000007</v>
      </c>
    </row>
    <row r="9" spans="1:14" ht="13.4" customHeight="1" x14ac:dyDescent="0.25">
      <c r="A9" s="127" t="s">
        <v>188</v>
      </c>
      <c r="B9" s="134">
        <v>1.57</v>
      </c>
      <c r="C9" s="135">
        <v>1.68</v>
      </c>
      <c r="D9" s="136">
        <v>0.99</v>
      </c>
      <c r="E9" s="137">
        <v>1.7</v>
      </c>
      <c r="F9" s="137">
        <v>1.68</v>
      </c>
      <c r="G9" s="138">
        <v>1.35</v>
      </c>
      <c r="H9" s="136">
        <v>1.63</v>
      </c>
      <c r="I9" s="137">
        <v>2.09</v>
      </c>
      <c r="J9" s="137">
        <v>2.16</v>
      </c>
      <c r="K9" s="139">
        <v>3.25</v>
      </c>
      <c r="L9" s="135">
        <v>3.02</v>
      </c>
      <c r="M9" s="137">
        <v>5.72</v>
      </c>
      <c r="N9" s="137">
        <v>8.02</v>
      </c>
    </row>
    <row r="10" spans="1:14" ht="13.4" customHeight="1" x14ac:dyDescent="0.25">
      <c r="A10" s="127" t="s">
        <v>189</v>
      </c>
      <c r="B10" s="140">
        <v>11.2</v>
      </c>
      <c r="C10" s="141">
        <v>11.8</v>
      </c>
      <c r="D10" s="142">
        <v>7</v>
      </c>
      <c r="E10" s="143">
        <v>12</v>
      </c>
      <c r="F10" s="143">
        <v>12.2</v>
      </c>
      <c r="G10" s="144">
        <v>9.8000000000000007</v>
      </c>
      <c r="H10" s="142">
        <v>11.9</v>
      </c>
      <c r="I10" s="143">
        <v>15.3</v>
      </c>
      <c r="J10" s="143">
        <v>16.2</v>
      </c>
      <c r="K10" s="145">
        <v>11.6</v>
      </c>
      <c r="L10" s="141">
        <v>11</v>
      </c>
      <c r="M10" s="143">
        <v>10.3</v>
      </c>
      <c r="N10" s="143">
        <v>14.8</v>
      </c>
    </row>
    <row r="11" spans="1:14" ht="13.4" customHeight="1" x14ac:dyDescent="0.25">
      <c r="A11" s="127" t="s">
        <v>190</v>
      </c>
      <c r="B11" s="134">
        <v>2.17</v>
      </c>
      <c r="C11" s="135">
        <v>2.19</v>
      </c>
      <c r="D11" s="136">
        <v>2.15</v>
      </c>
      <c r="E11" s="137">
        <v>2.1</v>
      </c>
      <c r="F11" s="137">
        <v>2.12</v>
      </c>
      <c r="G11" s="138">
        <v>2.11</v>
      </c>
      <c r="H11" s="136">
        <v>2.1800000000000002</v>
      </c>
      <c r="I11" s="137">
        <v>2.2200000000000002</v>
      </c>
      <c r="J11" s="137">
        <v>2.23</v>
      </c>
      <c r="K11" s="139">
        <v>2.1800000000000002</v>
      </c>
      <c r="L11" s="135">
        <v>2.12</v>
      </c>
      <c r="M11" s="137">
        <v>2.12</v>
      </c>
      <c r="N11" s="137">
        <v>2.2000000000000002</v>
      </c>
    </row>
    <row r="12" spans="1:14" ht="13.4" customHeight="1" x14ac:dyDescent="0.25">
      <c r="A12" s="127" t="s">
        <v>191</v>
      </c>
      <c r="B12" s="140">
        <v>56.4</v>
      </c>
      <c r="C12" s="141">
        <v>56.2</v>
      </c>
      <c r="D12" s="142">
        <v>66.8</v>
      </c>
      <c r="E12" s="143">
        <v>56.5</v>
      </c>
      <c r="F12" s="143">
        <v>57.8</v>
      </c>
      <c r="G12" s="144">
        <v>56</v>
      </c>
      <c r="H12" s="142">
        <v>59.4</v>
      </c>
      <c r="I12" s="143">
        <v>53.7</v>
      </c>
      <c r="J12" s="143">
        <v>52.4</v>
      </c>
      <c r="K12" s="145">
        <v>56.3</v>
      </c>
      <c r="L12" s="141">
        <v>56.9</v>
      </c>
      <c r="M12" s="143">
        <v>59.4</v>
      </c>
      <c r="N12" s="143">
        <v>54.4</v>
      </c>
    </row>
    <row r="13" spans="1:14" ht="13.4" customHeight="1" x14ac:dyDescent="0.25">
      <c r="A13" s="127" t="s">
        <v>192</v>
      </c>
      <c r="B13" s="140">
        <v>20.399999999999999</v>
      </c>
      <c r="C13" s="141">
        <v>19.5</v>
      </c>
      <c r="D13" s="142">
        <v>9.1</v>
      </c>
      <c r="E13" s="143">
        <v>18.5</v>
      </c>
      <c r="F13" s="143">
        <v>18.399999999999999</v>
      </c>
      <c r="G13" s="144">
        <v>38.6</v>
      </c>
      <c r="H13" s="142">
        <v>18.5</v>
      </c>
      <c r="I13" s="143">
        <v>18.8</v>
      </c>
      <c r="J13" s="143">
        <v>22.9</v>
      </c>
      <c r="K13" s="145">
        <v>20</v>
      </c>
      <c r="L13" s="141">
        <v>28.94</v>
      </c>
      <c r="M13" s="143">
        <v>23</v>
      </c>
      <c r="N13" s="143">
        <v>21.3</v>
      </c>
    </row>
    <row r="14" spans="1:14" ht="13.4" customHeight="1" x14ac:dyDescent="0.25">
      <c r="A14" s="146" t="s">
        <v>193</v>
      </c>
      <c r="B14" s="147"/>
      <c r="C14" s="148"/>
      <c r="D14" s="149"/>
      <c r="E14" s="150"/>
      <c r="F14" s="150"/>
      <c r="G14" s="151"/>
      <c r="H14" s="149"/>
      <c r="I14" s="150"/>
      <c r="J14" s="150"/>
      <c r="K14" s="152"/>
      <c r="L14" s="148"/>
      <c r="M14" s="150"/>
      <c r="N14" s="150"/>
    </row>
    <row r="15" spans="1:14" ht="13.4" customHeight="1" x14ac:dyDescent="0.25">
      <c r="A15" s="127" t="s">
        <v>185</v>
      </c>
      <c r="B15" s="128">
        <v>2105</v>
      </c>
      <c r="C15" s="129">
        <v>2212</v>
      </c>
      <c r="D15" s="130">
        <v>1643</v>
      </c>
      <c r="E15" s="131">
        <v>2207</v>
      </c>
      <c r="F15" s="131">
        <v>2161</v>
      </c>
      <c r="G15" s="132">
        <v>2352</v>
      </c>
      <c r="H15" s="130">
        <v>2615</v>
      </c>
      <c r="I15" s="131">
        <v>2611</v>
      </c>
      <c r="J15" s="131">
        <v>2765</v>
      </c>
      <c r="K15" s="133">
        <v>4317</v>
      </c>
      <c r="L15" s="129">
        <v>4513</v>
      </c>
      <c r="M15" s="131">
        <v>8363</v>
      </c>
      <c r="N15" s="131">
        <v>10749</v>
      </c>
    </row>
    <row r="16" spans="1:14" ht="13.4" customHeight="1" x14ac:dyDescent="0.25">
      <c r="A16" s="127" t="s">
        <v>194</v>
      </c>
      <c r="B16" s="128">
        <v>1941</v>
      </c>
      <c r="C16" s="129">
        <v>2064</v>
      </c>
      <c r="D16" s="130">
        <v>1490</v>
      </c>
      <c r="E16" s="131">
        <v>2084</v>
      </c>
      <c r="F16" s="131">
        <v>2021</v>
      </c>
      <c r="G16" s="132">
        <v>2229</v>
      </c>
      <c r="H16" s="130">
        <v>2474</v>
      </c>
      <c r="I16" s="131">
        <v>2527</v>
      </c>
      <c r="J16" s="131">
        <v>2613</v>
      </c>
      <c r="K16" s="133">
        <v>4005</v>
      </c>
      <c r="L16" s="129">
        <v>4231</v>
      </c>
      <c r="M16" s="131">
        <v>7795</v>
      </c>
      <c r="N16" s="131">
        <v>10267</v>
      </c>
    </row>
    <row r="17" spans="1:14" ht="13.4" customHeight="1" x14ac:dyDescent="0.25">
      <c r="A17" s="127" t="s">
        <v>195</v>
      </c>
      <c r="B17" s="134">
        <v>1.58</v>
      </c>
      <c r="C17" s="135">
        <v>1.69</v>
      </c>
      <c r="D17" s="136">
        <v>1.23</v>
      </c>
      <c r="E17" s="137">
        <v>1.72</v>
      </c>
      <c r="F17" s="137">
        <v>1.69</v>
      </c>
      <c r="G17" s="138">
        <v>1.84</v>
      </c>
      <c r="H17" s="136">
        <v>2.06</v>
      </c>
      <c r="I17" s="137">
        <v>2.1</v>
      </c>
      <c r="J17" s="137">
        <v>2.1800000000000002</v>
      </c>
      <c r="K17" s="139">
        <v>3.27</v>
      </c>
      <c r="L17" s="135">
        <v>3.53</v>
      </c>
      <c r="M17" s="137">
        <v>6.48</v>
      </c>
      <c r="N17" s="137">
        <v>8.5</v>
      </c>
    </row>
    <row r="18" spans="1:14" ht="13.4" customHeight="1" x14ac:dyDescent="0.25">
      <c r="A18" s="127" t="s">
        <v>196</v>
      </c>
      <c r="B18" s="140">
        <v>11.3</v>
      </c>
      <c r="C18" s="141">
        <v>11.9</v>
      </c>
      <c r="D18" s="142">
        <v>8.6999999999999993</v>
      </c>
      <c r="E18" s="143">
        <v>12.1</v>
      </c>
      <c r="F18" s="143">
        <v>12.3</v>
      </c>
      <c r="G18" s="144">
        <v>13.4</v>
      </c>
      <c r="H18" s="142">
        <v>15</v>
      </c>
      <c r="I18" s="143">
        <v>15.4</v>
      </c>
      <c r="J18" s="143">
        <v>16.399999999999999</v>
      </c>
      <c r="K18" s="145">
        <v>11.6</v>
      </c>
      <c r="L18" s="141">
        <v>12.8</v>
      </c>
      <c r="M18" s="143">
        <v>11.6</v>
      </c>
      <c r="N18" s="143">
        <v>15.7</v>
      </c>
    </row>
    <row r="19" spans="1:14" ht="13.4" customHeight="1" x14ac:dyDescent="0.25">
      <c r="A19" s="127" t="s">
        <v>197</v>
      </c>
      <c r="B19" s="140">
        <v>56.2</v>
      </c>
      <c r="C19" s="141">
        <v>56</v>
      </c>
      <c r="D19" s="142">
        <v>59.7</v>
      </c>
      <c r="E19" s="143">
        <v>56.3</v>
      </c>
      <c r="F19" s="143">
        <v>57.5</v>
      </c>
      <c r="G19" s="144">
        <v>55.8</v>
      </c>
      <c r="H19" s="142">
        <v>53.7</v>
      </c>
      <c r="I19" s="143">
        <v>53.4</v>
      </c>
      <c r="J19" s="143">
        <v>52.1</v>
      </c>
      <c r="K19" s="145">
        <v>56.1</v>
      </c>
      <c r="L19" s="141">
        <v>56.6</v>
      </c>
      <c r="M19" s="143">
        <v>57.3</v>
      </c>
      <c r="N19" s="143">
        <v>52.8</v>
      </c>
    </row>
    <row r="20" spans="1:14" ht="13.4" customHeight="1" x14ac:dyDescent="0.25">
      <c r="A20" s="127" t="s">
        <v>198</v>
      </c>
      <c r="B20" s="140">
        <v>20.5</v>
      </c>
      <c r="C20" s="141">
        <v>19.600000000000001</v>
      </c>
      <c r="D20" s="142">
        <v>14.8</v>
      </c>
      <c r="E20" s="143">
        <v>18.5</v>
      </c>
      <c r="F20" s="143">
        <v>18.5</v>
      </c>
      <c r="G20" s="144">
        <v>18.5</v>
      </c>
      <c r="H20" s="142">
        <v>17.600000000000001</v>
      </c>
      <c r="I20" s="143">
        <v>18.899999999999999</v>
      </c>
      <c r="J20" s="143">
        <v>22.9</v>
      </c>
      <c r="K20" s="145">
        <v>20</v>
      </c>
      <c r="L20" s="141">
        <v>18.47</v>
      </c>
      <c r="M20" s="143">
        <v>17.8</v>
      </c>
      <c r="N20" s="143">
        <v>21</v>
      </c>
    </row>
    <row r="21" spans="1:14" ht="13.4" customHeight="1" x14ac:dyDescent="0.25">
      <c r="A21" s="112" t="s">
        <v>199</v>
      </c>
      <c r="B21" s="113"/>
      <c r="C21" s="114"/>
      <c r="D21" s="153"/>
      <c r="E21" s="113"/>
      <c r="F21" s="113"/>
      <c r="G21" s="154"/>
      <c r="H21" s="153"/>
      <c r="I21" s="113"/>
      <c r="J21" s="113"/>
      <c r="K21" s="155"/>
      <c r="L21" s="156"/>
      <c r="M21" s="157"/>
      <c r="N21" s="157"/>
    </row>
    <row r="22" spans="1:14" ht="13.4" customHeight="1" x14ac:dyDescent="0.25">
      <c r="A22" s="158" t="s">
        <v>200</v>
      </c>
      <c r="B22" s="159">
        <v>1399.4</v>
      </c>
      <c r="C22" s="160">
        <v>1392.9</v>
      </c>
      <c r="D22" s="161">
        <v>1411</v>
      </c>
      <c r="E22" s="162">
        <v>1396.4</v>
      </c>
      <c r="F22" s="162">
        <v>1373.5</v>
      </c>
      <c r="G22" s="163">
        <v>1374.7</v>
      </c>
      <c r="H22" s="161">
        <v>1349.4</v>
      </c>
      <c r="I22" s="162">
        <v>1292.0999999999999</v>
      </c>
      <c r="J22" s="162">
        <v>1288.5</v>
      </c>
      <c r="K22" s="164"/>
      <c r="L22" s="165"/>
      <c r="M22" s="166"/>
      <c r="N22" s="166"/>
    </row>
    <row r="23" spans="1:14" ht="13.4" customHeight="1" x14ac:dyDescent="0.25">
      <c r="A23" s="167" t="s">
        <v>201</v>
      </c>
      <c r="B23" s="140">
        <v>762.6</v>
      </c>
      <c r="C23" s="141">
        <v>759.9</v>
      </c>
      <c r="D23" s="142">
        <v>769.5</v>
      </c>
      <c r="E23" s="143">
        <v>772.6</v>
      </c>
      <c r="F23" s="143">
        <v>786</v>
      </c>
      <c r="G23" s="144">
        <v>777</v>
      </c>
      <c r="H23" s="142">
        <v>764.5</v>
      </c>
      <c r="I23" s="143">
        <v>733.2</v>
      </c>
      <c r="J23" s="143">
        <v>708.7</v>
      </c>
      <c r="K23" s="168"/>
      <c r="L23" s="169"/>
      <c r="M23" s="170"/>
      <c r="N23" s="170"/>
    </row>
    <row r="24" spans="1:14" ht="13.4" customHeight="1" x14ac:dyDescent="0.25">
      <c r="A24" s="167" t="s">
        <v>202</v>
      </c>
      <c r="B24" s="140">
        <v>942</v>
      </c>
      <c r="C24" s="141">
        <v>939.8</v>
      </c>
      <c r="D24" s="142">
        <v>952.3</v>
      </c>
      <c r="E24" s="143">
        <v>957.2</v>
      </c>
      <c r="F24" s="143">
        <v>945.5</v>
      </c>
      <c r="G24" s="144">
        <v>949.9</v>
      </c>
      <c r="H24" s="142">
        <v>916.2</v>
      </c>
      <c r="I24" s="143">
        <v>879.6</v>
      </c>
      <c r="J24" s="143">
        <v>876.6</v>
      </c>
      <c r="K24" s="168"/>
      <c r="L24" s="169"/>
      <c r="M24" s="170"/>
      <c r="N24" s="170"/>
    </row>
    <row r="25" spans="1:14" ht="13.4" customHeight="1" x14ac:dyDescent="0.25">
      <c r="A25" s="171" t="s">
        <v>203</v>
      </c>
      <c r="B25" s="172">
        <v>70.599999999999994</v>
      </c>
      <c r="C25" s="173">
        <v>70</v>
      </c>
      <c r="D25" s="174">
        <v>68.8</v>
      </c>
      <c r="E25" s="175">
        <v>67.900000000000006</v>
      </c>
      <c r="F25" s="175">
        <v>69.099999999999994</v>
      </c>
      <c r="G25" s="176">
        <v>66.099999999999994</v>
      </c>
      <c r="H25" s="174">
        <v>65.2</v>
      </c>
      <c r="I25" s="175">
        <v>65</v>
      </c>
      <c r="J25" s="175">
        <v>64.8</v>
      </c>
      <c r="K25" s="177"/>
      <c r="L25" s="178"/>
      <c r="M25" s="179"/>
      <c r="N25" s="179"/>
    </row>
    <row r="26" spans="1:14" ht="13.4" customHeight="1" x14ac:dyDescent="0.25">
      <c r="A26" s="112" t="s">
        <v>204</v>
      </c>
      <c r="B26" s="113"/>
      <c r="C26" s="114"/>
      <c r="D26" s="153"/>
      <c r="E26" s="113"/>
      <c r="F26" s="113"/>
      <c r="G26" s="154"/>
      <c r="H26" s="153"/>
      <c r="I26" s="113"/>
      <c r="J26" s="113"/>
      <c r="K26" s="180"/>
      <c r="L26" s="154"/>
      <c r="M26" s="113"/>
      <c r="N26" s="113"/>
    </row>
    <row r="27" spans="1:14" ht="13.4" customHeight="1" x14ac:dyDescent="0.25">
      <c r="A27" s="158" t="s">
        <v>205</v>
      </c>
      <c r="B27" s="181">
        <v>6399</v>
      </c>
      <c r="C27" s="182">
        <v>6119</v>
      </c>
      <c r="D27" s="183">
        <v>5726</v>
      </c>
      <c r="E27" s="184">
        <v>5487</v>
      </c>
      <c r="F27" s="184">
        <v>5305</v>
      </c>
      <c r="G27" s="185">
        <v>5104</v>
      </c>
      <c r="H27" s="183">
        <v>4786</v>
      </c>
      <c r="I27" s="184">
        <v>4252</v>
      </c>
      <c r="J27" s="184">
        <v>4264</v>
      </c>
      <c r="K27" s="186"/>
      <c r="L27" s="187"/>
      <c r="M27" s="188"/>
      <c r="N27" s="188"/>
    </row>
    <row r="28" spans="1:14" ht="13.4" customHeight="1" x14ac:dyDescent="0.25">
      <c r="A28" s="127" t="s">
        <v>206</v>
      </c>
      <c r="B28" s="134">
        <v>0.83</v>
      </c>
      <c r="C28" s="135">
        <v>0.8</v>
      </c>
      <c r="D28" s="136">
        <v>0.74</v>
      </c>
      <c r="E28" s="137">
        <v>0.7</v>
      </c>
      <c r="F28" s="137">
        <v>0.67</v>
      </c>
      <c r="G28" s="189">
        <v>0.65</v>
      </c>
      <c r="H28" s="190">
        <v>0.62</v>
      </c>
      <c r="I28" s="137">
        <v>0.57999999999999996</v>
      </c>
      <c r="J28" s="137">
        <v>0.6</v>
      </c>
      <c r="K28" s="191"/>
      <c r="L28" s="192"/>
      <c r="M28" s="193"/>
      <c r="N28" s="193"/>
    </row>
    <row r="29" spans="1:14" ht="13.4" customHeight="1" x14ac:dyDescent="0.25">
      <c r="A29" s="167" t="s">
        <v>207</v>
      </c>
      <c r="B29" s="128">
        <v>4399</v>
      </c>
      <c r="C29" s="129">
        <v>4215</v>
      </c>
      <c r="D29" s="130">
        <v>3845</v>
      </c>
      <c r="E29" s="131">
        <v>3667</v>
      </c>
      <c r="F29" s="131">
        <v>3554</v>
      </c>
      <c r="G29" s="132">
        <v>3450</v>
      </c>
      <c r="H29" s="130">
        <v>3151</v>
      </c>
      <c r="I29" s="131">
        <v>2695</v>
      </c>
      <c r="J29" s="131">
        <v>2660</v>
      </c>
      <c r="K29" s="194"/>
      <c r="L29" s="195"/>
      <c r="M29" s="196"/>
      <c r="N29" s="196"/>
    </row>
    <row r="30" spans="1:14" ht="13.4" customHeight="1" x14ac:dyDescent="0.25">
      <c r="A30" s="127" t="s">
        <v>208</v>
      </c>
      <c r="B30" s="134">
        <v>0.56999999999999995</v>
      </c>
      <c r="C30" s="135">
        <v>0.55000000000000004</v>
      </c>
      <c r="D30" s="136">
        <v>0.5</v>
      </c>
      <c r="E30" s="137">
        <v>0.47</v>
      </c>
      <c r="F30" s="137">
        <v>0.45</v>
      </c>
      <c r="G30" s="138">
        <v>0.44</v>
      </c>
      <c r="H30" s="136">
        <v>0.41</v>
      </c>
      <c r="I30" s="137">
        <v>0.36</v>
      </c>
      <c r="J30" s="137">
        <v>0.37</v>
      </c>
      <c r="K30" s="191"/>
      <c r="L30" s="192"/>
      <c r="M30" s="193"/>
      <c r="N30" s="193"/>
    </row>
    <row r="31" spans="1:14" ht="13.4" customHeight="1" x14ac:dyDescent="0.25">
      <c r="A31" s="167" t="s">
        <v>209</v>
      </c>
      <c r="B31" s="128">
        <v>6768</v>
      </c>
      <c r="C31" s="129">
        <v>6597</v>
      </c>
      <c r="D31" s="130">
        <v>6629</v>
      </c>
      <c r="E31" s="131">
        <v>6094</v>
      </c>
      <c r="F31" s="131">
        <v>5931</v>
      </c>
      <c r="G31" s="132">
        <v>5668</v>
      </c>
      <c r="H31" s="130">
        <v>5499</v>
      </c>
      <c r="I31" s="131">
        <v>5295</v>
      </c>
      <c r="J31" s="131">
        <v>5375</v>
      </c>
      <c r="K31" s="197"/>
      <c r="L31" s="198"/>
      <c r="M31" s="199"/>
      <c r="N31" s="199"/>
    </row>
    <row r="32" spans="1:14" ht="13.4" customHeight="1" x14ac:dyDescent="0.25">
      <c r="A32" s="167" t="s">
        <v>210</v>
      </c>
      <c r="B32" s="134">
        <v>0.48</v>
      </c>
      <c r="C32" s="135">
        <v>0.42</v>
      </c>
      <c r="D32" s="136">
        <v>0.35</v>
      </c>
      <c r="E32" s="137">
        <v>0.34</v>
      </c>
      <c r="F32" s="137">
        <v>0.28999999999999998</v>
      </c>
      <c r="G32" s="138">
        <v>0.28999999999999998</v>
      </c>
      <c r="H32" s="136">
        <v>0.24</v>
      </c>
      <c r="I32" s="137">
        <v>0.21</v>
      </c>
      <c r="J32" s="137">
        <v>0.25</v>
      </c>
      <c r="K32" s="200">
        <v>0.45</v>
      </c>
      <c r="L32" s="201">
        <v>0.28999999999999998</v>
      </c>
      <c r="M32" s="202">
        <v>0.32</v>
      </c>
      <c r="N32" s="202">
        <v>0.24</v>
      </c>
    </row>
    <row r="33" spans="1:14" ht="13.4" customHeight="1" x14ac:dyDescent="0.25">
      <c r="A33" s="167" t="s">
        <v>211</v>
      </c>
      <c r="B33" s="128">
        <v>1007</v>
      </c>
      <c r="C33" s="129">
        <v>962</v>
      </c>
      <c r="D33" s="130">
        <v>1256</v>
      </c>
      <c r="E33" s="131">
        <v>819</v>
      </c>
      <c r="F33" s="131">
        <v>709</v>
      </c>
      <c r="G33" s="132">
        <v>638</v>
      </c>
      <c r="H33" s="130">
        <v>529</v>
      </c>
      <c r="I33" s="131">
        <v>412</v>
      </c>
      <c r="J33" s="131">
        <v>219</v>
      </c>
      <c r="K33" s="133">
        <v>1969</v>
      </c>
      <c r="L33" s="132">
        <v>1347</v>
      </c>
      <c r="M33" s="203">
        <v>3422</v>
      </c>
      <c r="N33" s="203">
        <v>1382</v>
      </c>
    </row>
    <row r="34" spans="1:14" ht="13.4" customHeight="1" x14ac:dyDescent="0.25">
      <c r="A34" s="167" t="s">
        <v>212</v>
      </c>
      <c r="B34" s="128">
        <v>1009</v>
      </c>
      <c r="C34" s="129">
        <v>963</v>
      </c>
      <c r="D34" s="130">
        <v>1254</v>
      </c>
      <c r="E34" s="131">
        <v>820</v>
      </c>
      <c r="F34" s="131">
        <v>708</v>
      </c>
      <c r="G34" s="132">
        <v>636</v>
      </c>
      <c r="H34" s="130">
        <v>529</v>
      </c>
      <c r="I34" s="131">
        <v>404</v>
      </c>
      <c r="J34" s="131">
        <v>218</v>
      </c>
      <c r="K34" s="133">
        <v>1972</v>
      </c>
      <c r="L34" s="132">
        <v>1344</v>
      </c>
      <c r="M34" s="203">
        <v>3418</v>
      </c>
      <c r="N34" s="203">
        <v>1373</v>
      </c>
    </row>
    <row r="35" spans="1:14" ht="13.4" customHeight="1" x14ac:dyDescent="0.25">
      <c r="A35" s="167" t="s">
        <v>213</v>
      </c>
      <c r="B35" s="134">
        <v>0.54</v>
      </c>
      <c r="C35" s="135">
        <v>0.5</v>
      </c>
      <c r="D35" s="136">
        <v>0.65</v>
      </c>
      <c r="E35" s="137">
        <v>0.42</v>
      </c>
      <c r="F35" s="137">
        <v>0.37</v>
      </c>
      <c r="G35" s="138">
        <v>0.33</v>
      </c>
      <c r="H35" s="136">
        <v>0.28000000000000003</v>
      </c>
      <c r="I35" s="137">
        <v>0.22</v>
      </c>
      <c r="J35" s="137">
        <v>0.13</v>
      </c>
      <c r="K35" s="139">
        <v>0.52</v>
      </c>
      <c r="L35" s="135">
        <v>0.35</v>
      </c>
      <c r="M35" s="204">
        <v>0.44</v>
      </c>
      <c r="N35" s="204">
        <v>0.19</v>
      </c>
    </row>
    <row r="36" spans="1:14" ht="13.4" customHeight="1" x14ac:dyDescent="0.25">
      <c r="A36" s="167" t="s">
        <v>214</v>
      </c>
      <c r="B36" s="134">
        <v>0.52</v>
      </c>
      <c r="C36" s="135">
        <v>0.49</v>
      </c>
      <c r="D36" s="136">
        <v>0.42</v>
      </c>
      <c r="E36" s="137">
        <v>0.38</v>
      </c>
      <c r="F36" s="137">
        <v>0.33</v>
      </c>
      <c r="G36" s="138">
        <v>0.28999999999999998</v>
      </c>
      <c r="H36" s="136">
        <v>0.26</v>
      </c>
      <c r="I36" s="137">
        <v>0.21</v>
      </c>
      <c r="J36" s="137">
        <v>0.24</v>
      </c>
      <c r="K36" s="139">
        <v>0.51</v>
      </c>
      <c r="L36" s="135">
        <v>0.31</v>
      </c>
      <c r="M36" s="204">
        <v>0.35</v>
      </c>
      <c r="N36" s="204">
        <v>0.24</v>
      </c>
    </row>
    <row r="37" spans="1:14" ht="13.4" customHeight="1" x14ac:dyDescent="0.25">
      <c r="A37" s="112" t="s">
        <v>215</v>
      </c>
      <c r="B37" s="113"/>
      <c r="C37" s="114"/>
      <c r="D37" s="153"/>
      <c r="E37" s="113"/>
      <c r="F37" s="113"/>
      <c r="G37" s="154"/>
      <c r="H37" s="153"/>
      <c r="I37" s="113"/>
      <c r="J37" s="113"/>
      <c r="K37" s="155"/>
      <c r="L37" s="156"/>
      <c r="M37" s="157"/>
      <c r="N37" s="157"/>
    </row>
    <row r="38" spans="1:14" ht="13.4" customHeight="1" x14ac:dyDescent="0.25">
      <c r="A38" s="158" t="s">
        <v>216</v>
      </c>
      <c r="B38" s="159">
        <v>13.2</v>
      </c>
      <c r="C38" s="160">
        <v>12.9</v>
      </c>
      <c r="D38" s="161">
        <v>13</v>
      </c>
      <c r="E38" s="162">
        <v>12.7</v>
      </c>
      <c r="F38" s="162">
        <v>12.3</v>
      </c>
      <c r="G38" s="163">
        <v>11.5</v>
      </c>
      <c r="H38" s="161">
        <v>11.5</v>
      </c>
      <c r="I38" s="162">
        <v>11.4</v>
      </c>
      <c r="J38" s="162">
        <v>11.6</v>
      </c>
      <c r="K38" s="205"/>
      <c r="L38" s="165"/>
      <c r="M38" s="206"/>
      <c r="N38" s="206"/>
    </row>
    <row r="39" spans="1:14" ht="13.4" customHeight="1" x14ac:dyDescent="0.25">
      <c r="A39" s="167" t="s">
        <v>217</v>
      </c>
      <c r="B39" s="140">
        <v>15.2</v>
      </c>
      <c r="C39" s="141">
        <v>14.8</v>
      </c>
      <c r="D39" s="142">
        <v>14.8</v>
      </c>
      <c r="E39" s="143">
        <v>14.6</v>
      </c>
      <c r="F39" s="143">
        <v>14.1</v>
      </c>
      <c r="G39" s="144">
        <v>13.2</v>
      </c>
      <c r="H39" s="142">
        <v>13.2</v>
      </c>
      <c r="I39" s="143">
        <v>13</v>
      </c>
      <c r="J39" s="143">
        <v>12.8</v>
      </c>
      <c r="K39" s="207"/>
      <c r="L39" s="169"/>
      <c r="M39" s="170"/>
      <c r="N39" s="170"/>
    </row>
    <row r="40" spans="1:14" ht="13.4" customHeight="1" x14ac:dyDescent="0.25">
      <c r="A40" s="167" t="s">
        <v>218</v>
      </c>
      <c r="B40" s="140">
        <v>17.100000000000001</v>
      </c>
      <c r="C40" s="141">
        <v>16.7</v>
      </c>
      <c r="D40" s="142">
        <v>17.2</v>
      </c>
      <c r="E40" s="143">
        <v>16.899999999999999</v>
      </c>
      <c r="F40" s="143">
        <v>16.2</v>
      </c>
      <c r="G40" s="144">
        <v>15.2</v>
      </c>
      <c r="H40" s="142">
        <v>15.3</v>
      </c>
      <c r="I40" s="143">
        <v>15</v>
      </c>
      <c r="J40" s="143">
        <v>15</v>
      </c>
      <c r="K40" s="207"/>
      <c r="L40" s="169"/>
      <c r="M40" s="170"/>
      <c r="N40" s="170"/>
    </row>
    <row r="41" spans="1:14" ht="13.4" customHeight="1" x14ac:dyDescent="0.25">
      <c r="A41" s="167" t="s">
        <v>219</v>
      </c>
      <c r="B41" s="140">
        <v>4.4000000000000004</v>
      </c>
      <c r="C41" s="141">
        <v>4.3</v>
      </c>
      <c r="D41" s="142">
        <v>4.2</v>
      </c>
      <c r="E41" s="143">
        <v>4.0999999999999996</v>
      </c>
      <c r="F41" s="143">
        <v>4.2</v>
      </c>
      <c r="G41" s="144">
        <v>4.2</v>
      </c>
      <c r="H41" s="142">
        <v>4.2</v>
      </c>
      <c r="I41" s="143">
        <v>4.2</v>
      </c>
      <c r="J41" s="143">
        <v>4.2</v>
      </c>
      <c r="K41" s="207"/>
      <c r="L41" s="169"/>
      <c r="M41" s="170"/>
      <c r="N41" s="170"/>
    </row>
    <row r="42" spans="1:14" ht="13.4" customHeight="1" x14ac:dyDescent="0.25">
      <c r="A42" s="167" t="s">
        <v>220</v>
      </c>
      <c r="B42" s="128">
        <v>450191</v>
      </c>
      <c r="C42" s="129">
        <v>451018</v>
      </c>
      <c r="D42" s="130">
        <v>440017</v>
      </c>
      <c r="E42" s="131">
        <v>439814</v>
      </c>
      <c r="F42" s="131">
        <v>451063</v>
      </c>
      <c r="G42" s="132">
        <v>471528</v>
      </c>
      <c r="H42" s="130">
        <v>462448</v>
      </c>
      <c r="I42" s="131">
        <v>452800</v>
      </c>
      <c r="J42" s="131">
        <v>445273</v>
      </c>
      <c r="K42" s="208"/>
      <c r="L42" s="209"/>
      <c r="M42" s="210"/>
      <c r="N42" s="210"/>
    </row>
    <row r="43" spans="1:14" ht="13.4" customHeight="1" x14ac:dyDescent="0.25">
      <c r="A43" s="167" t="s">
        <v>221</v>
      </c>
      <c r="B43" s="128">
        <v>117</v>
      </c>
      <c r="C43" s="129">
        <v>117</v>
      </c>
      <c r="D43" s="133">
        <v>116</v>
      </c>
      <c r="E43" s="203">
        <v>114</v>
      </c>
      <c r="F43" s="203">
        <v>111</v>
      </c>
      <c r="G43" s="129">
        <v>109</v>
      </c>
      <c r="H43" s="133">
        <v>111</v>
      </c>
      <c r="I43" s="203">
        <v>109</v>
      </c>
      <c r="J43" s="203">
        <v>109</v>
      </c>
      <c r="K43" s="211"/>
      <c r="L43" s="195"/>
      <c r="M43" s="196"/>
      <c r="N43" s="196"/>
    </row>
    <row r="44" spans="1:14" ht="13.4" customHeight="1" x14ac:dyDescent="0.25">
      <c r="A44" s="212" t="s">
        <v>222</v>
      </c>
      <c r="B44" s="213">
        <v>129</v>
      </c>
      <c r="C44" s="214">
        <v>132</v>
      </c>
      <c r="D44" s="215">
        <v>136</v>
      </c>
      <c r="E44" s="216">
        <v>133</v>
      </c>
      <c r="F44" s="216">
        <v>131</v>
      </c>
      <c r="G44" s="217">
        <v>122</v>
      </c>
      <c r="H44" s="215">
        <v>119</v>
      </c>
      <c r="I44" s="216">
        <v>122</v>
      </c>
      <c r="J44" s="216">
        <v>125</v>
      </c>
      <c r="K44" s="211"/>
      <c r="L44" s="195"/>
      <c r="M44" s="196"/>
      <c r="N44" s="196"/>
    </row>
    <row r="45" spans="1:14" ht="13.4" customHeight="1" x14ac:dyDescent="0.25">
      <c r="A45" s="218" t="s">
        <v>223</v>
      </c>
      <c r="B45" s="219">
        <v>8.4</v>
      </c>
      <c r="C45" s="220">
        <v>8.4</v>
      </c>
      <c r="D45" s="221">
        <v>8.6</v>
      </c>
      <c r="E45" s="222">
        <v>8.6999999999999993</v>
      </c>
      <c r="F45" s="222">
        <v>8.4</v>
      </c>
      <c r="G45" s="223">
        <v>8.9</v>
      </c>
      <c r="H45" s="221">
        <v>8.8000000000000007</v>
      </c>
      <c r="I45" s="222">
        <v>9.3000000000000007</v>
      </c>
      <c r="J45" s="222">
        <v>9.8000000000000007</v>
      </c>
      <c r="K45" s="208"/>
      <c r="L45" s="209"/>
      <c r="M45" s="210"/>
      <c r="N45" s="210"/>
    </row>
    <row r="46" spans="1:14" ht="13.4" customHeight="1" x14ac:dyDescent="0.25">
      <c r="A46" s="224" t="s">
        <v>224</v>
      </c>
      <c r="B46" s="225">
        <v>28.9</v>
      </c>
      <c r="C46" s="226">
        <v>28.9</v>
      </c>
      <c r="D46" s="227">
        <v>30.6</v>
      </c>
      <c r="E46" s="228">
        <v>30.5</v>
      </c>
      <c r="F46" s="228">
        <v>28.3</v>
      </c>
      <c r="G46" s="226">
        <v>27.9</v>
      </c>
      <c r="H46" s="227">
        <v>27.4</v>
      </c>
      <c r="I46" s="228">
        <v>28.4</v>
      </c>
      <c r="J46" s="228">
        <v>30.1</v>
      </c>
      <c r="K46" s="229"/>
      <c r="L46" s="230"/>
      <c r="M46" s="231"/>
      <c r="N46" s="231"/>
    </row>
    <row r="47" spans="1:14" ht="13.4" customHeight="1" x14ac:dyDescent="0.25">
      <c r="A47" s="3190"/>
      <c r="B47" s="3190" t="s">
        <v>15</v>
      </c>
      <c r="C47" s="3190" t="s">
        <v>15</v>
      </c>
      <c r="D47" s="3190" t="s">
        <v>15</v>
      </c>
      <c r="E47" s="3190" t="s">
        <v>15</v>
      </c>
      <c r="F47" s="3190" t="s">
        <v>15</v>
      </c>
      <c r="G47" s="3190" t="s">
        <v>15</v>
      </c>
      <c r="H47" s="3190" t="s">
        <v>15</v>
      </c>
      <c r="I47" s="3190" t="s">
        <v>15</v>
      </c>
      <c r="J47" s="3190" t="s">
        <v>15</v>
      </c>
      <c r="K47" s="3190" t="s">
        <v>15</v>
      </c>
      <c r="L47" s="3190" t="s">
        <v>15</v>
      </c>
      <c r="M47" s="3190" t="s">
        <v>15</v>
      </c>
      <c r="N47" s="3190" t="s">
        <v>15</v>
      </c>
    </row>
    <row r="48" spans="1:14" ht="9" customHeight="1" x14ac:dyDescent="0.25">
      <c r="A48" s="3181" t="s">
        <v>225</v>
      </c>
      <c r="B48" s="3181" t="s">
        <v>15</v>
      </c>
      <c r="C48" s="3181" t="s">
        <v>15</v>
      </c>
      <c r="D48" s="3181" t="s">
        <v>15</v>
      </c>
      <c r="E48" s="3181" t="s">
        <v>15</v>
      </c>
      <c r="F48" s="3181" t="s">
        <v>15</v>
      </c>
      <c r="G48" s="3181" t="s">
        <v>15</v>
      </c>
      <c r="H48" s="3181" t="s">
        <v>15</v>
      </c>
      <c r="I48" s="3181" t="s">
        <v>15</v>
      </c>
      <c r="J48" s="3181" t="s">
        <v>15</v>
      </c>
      <c r="K48" s="3181" t="s">
        <v>15</v>
      </c>
      <c r="L48" s="3181" t="s">
        <v>15</v>
      </c>
      <c r="M48" s="3181" t="s">
        <v>15</v>
      </c>
      <c r="N48" s="3181" t="s">
        <v>15</v>
      </c>
    </row>
    <row r="49" spans="1:14" ht="9" customHeight="1" x14ac:dyDescent="0.25">
      <c r="A49" s="3181" t="s">
        <v>226</v>
      </c>
      <c r="B49" s="3181" t="s">
        <v>15</v>
      </c>
      <c r="C49" s="3181" t="s">
        <v>15</v>
      </c>
      <c r="D49" s="3181" t="s">
        <v>15</v>
      </c>
      <c r="E49" s="3181" t="s">
        <v>15</v>
      </c>
      <c r="F49" s="3181" t="s">
        <v>15</v>
      </c>
      <c r="G49" s="3181" t="s">
        <v>15</v>
      </c>
      <c r="H49" s="3181" t="s">
        <v>15</v>
      </c>
      <c r="I49" s="3181" t="s">
        <v>15</v>
      </c>
      <c r="J49" s="3181" t="s">
        <v>15</v>
      </c>
      <c r="K49" s="3181" t="s">
        <v>15</v>
      </c>
      <c r="L49" s="3181" t="s">
        <v>15</v>
      </c>
      <c r="M49" s="3181" t="s">
        <v>15</v>
      </c>
      <c r="N49" s="3181" t="s">
        <v>15</v>
      </c>
    </row>
    <row r="50" spans="1:14" ht="9" customHeight="1" x14ac:dyDescent="0.25">
      <c r="A50" s="3181" t="s">
        <v>227</v>
      </c>
      <c r="B50" s="3181" t="s">
        <v>15</v>
      </c>
      <c r="C50" s="3181" t="s">
        <v>15</v>
      </c>
      <c r="D50" s="3181" t="s">
        <v>15</v>
      </c>
      <c r="E50" s="3181" t="s">
        <v>15</v>
      </c>
      <c r="F50" s="3181" t="s">
        <v>15</v>
      </c>
      <c r="G50" s="3181" t="s">
        <v>15</v>
      </c>
      <c r="H50" s="3181" t="s">
        <v>15</v>
      </c>
      <c r="I50" s="3181" t="s">
        <v>15</v>
      </c>
      <c r="J50" s="3181" t="s">
        <v>15</v>
      </c>
      <c r="K50" s="3181" t="s">
        <v>15</v>
      </c>
      <c r="L50" s="3181" t="s">
        <v>15</v>
      </c>
      <c r="M50" s="3181" t="s">
        <v>15</v>
      </c>
      <c r="N50" s="3181" t="s">
        <v>15</v>
      </c>
    </row>
    <row r="51" spans="1:14" ht="9" customHeight="1" x14ac:dyDescent="0.25">
      <c r="A51" s="3181" t="s">
        <v>228</v>
      </c>
      <c r="B51" s="3181" t="s">
        <v>15</v>
      </c>
      <c r="C51" s="3181" t="s">
        <v>15</v>
      </c>
      <c r="D51" s="3181" t="s">
        <v>15</v>
      </c>
      <c r="E51" s="3181" t="s">
        <v>15</v>
      </c>
      <c r="F51" s="3181" t="s">
        <v>15</v>
      </c>
      <c r="G51" s="3181" t="s">
        <v>15</v>
      </c>
      <c r="H51" s="3181" t="s">
        <v>15</v>
      </c>
      <c r="I51" s="3181" t="s">
        <v>15</v>
      </c>
      <c r="J51" s="3181" t="s">
        <v>15</v>
      </c>
      <c r="K51" s="3181" t="s">
        <v>15</v>
      </c>
      <c r="L51" s="3181" t="s">
        <v>15</v>
      </c>
      <c r="M51" s="3181" t="s">
        <v>15</v>
      </c>
      <c r="N51" s="3181" t="s">
        <v>15</v>
      </c>
    </row>
    <row r="52" spans="1:14" ht="9" customHeight="1" x14ac:dyDescent="0.25">
      <c r="A52" s="3181" t="s">
        <v>229</v>
      </c>
      <c r="B52" s="3181" t="s">
        <v>15</v>
      </c>
      <c r="C52" s="3181" t="s">
        <v>15</v>
      </c>
      <c r="D52" s="3181" t="s">
        <v>15</v>
      </c>
      <c r="E52" s="3181" t="s">
        <v>15</v>
      </c>
      <c r="F52" s="3181" t="s">
        <v>15</v>
      </c>
      <c r="G52" s="3181" t="s">
        <v>15</v>
      </c>
      <c r="H52" s="3181" t="s">
        <v>15</v>
      </c>
      <c r="I52" s="3181" t="s">
        <v>15</v>
      </c>
      <c r="J52" s="3181" t="s">
        <v>15</v>
      </c>
      <c r="K52" s="3181" t="s">
        <v>15</v>
      </c>
      <c r="L52" s="3181" t="s">
        <v>15</v>
      </c>
      <c r="M52" s="3181" t="s">
        <v>15</v>
      </c>
      <c r="N52" s="3181" t="s">
        <v>15</v>
      </c>
    </row>
    <row r="53" spans="1:14" ht="19" customHeight="1" x14ac:dyDescent="0.25">
      <c r="A53" s="3180" t="s">
        <v>230</v>
      </c>
      <c r="B53" s="3181" t="s">
        <v>15</v>
      </c>
      <c r="C53" s="3181" t="s">
        <v>15</v>
      </c>
      <c r="D53" s="3181" t="s">
        <v>15</v>
      </c>
      <c r="E53" s="3181" t="s">
        <v>15</v>
      </c>
      <c r="F53" s="3181" t="s">
        <v>15</v>
      </c>
      <c r="G53" s="3181" t="s">
        <v>15</v>
      </c>
      <c r="H53" s="3181" t="s">
        <v>15</v>
      </c>
      <c r="I53" s="3181" t="s">
        <v>15</v>
      </c>
      <c r="J53" s="3181" t="s">
        <v>15</v>
      </c>
      <c r="K53" s="3181" t="s">
        <v>15</v>
      </c>
      <c r="L53" s="3181" t="s">
        <v>15</v>
      </c>
      <c r="M53" s="3181" t="s">
        <v>15</v>
      </c>
      <c r="N53" s="3181" t="s">
        <v>15</v>
      </c>
    </row>
    <row r="54" spans="1:14" ht="9" customHeight="1" x14ac:dyDescent="0.25">
      <c r="A54" s="3181" t="s">
        <v>231</v>
      </c>
      <c r="B54" s="3181" t="s">
        <v>15</v>
      </c>
      <c r="C54" s="3181" t="s">
        <v>15</v>
      </c>
      <c r="D54" s="3181" t="s">
        <v>15</v>
      </c>
      <c r="E54" s="3181" t="s">
        <v>15</v>
      </c>
      <c r="F54" s="3181" t="s">
        <v>15</v>
      </c>
      <c r="G54" s="3181" t="s">
        <v>15</v>
      </c>
      <c r="H54" s="3181" t="s">
        <v>15</v>
      </c>
      <c r="I54" s="3181" t="s">
        <v>15</v>
      </c>
      <c r="J54" s="3181" t="s">
        <v>15</v>
      </c>
      <c r="K54" s="3181" t="s">
        <v>15</v>
      </c>
      <c r="L54" s="3181" t="s">
        <v>15</v>
      </c>
      <c r="M54" s="3181" t="s">
        <v>15</v>
      </c>
      <c r="N54" s="3181" t="s">
        <v>15</v>
      </c>
    </row>
    <row r="55" spans="1:14" ht="9" customHeight="1" x14ac:dyDescent="0.25">
      <c r="A55" s="3181" t="s">
        <v>232</v>
      </c>
      <c r="B55" s="3181" t="s">
        <v>15</v>
      </c>
      <c r="C55" s="3181" t="s">
        <v>15</v>
      </c>
      <c r="D55" s="3181" t="s">
        <v>15</v>
      </c>
      <c r="E55" s="3181" t="s">
        <v>15</v>
      </c>
      <c r="F55" s="3181" t="s">
        <v>15</v>
      </c>
      <c r="G55" s="3181" t="s">
        <v>15</v>
      </c>
      <c r="H55" s="3181" t="s">
        <v>15</v>
      </c>
      <c r="I55" s="3181" t="s">
        <v>15</v>
      </c>
      <c r="J55" s="3181" t="s">
        <v>15</v>
      </c>
      <c r="K55" s="3181" t="s">
        <v>15</v>
      </c>
      <c r="L55" s="3181" t="s">
        <v>15</v>
      </c>
      <c r="M55" s="3181" t="s">
        <v>15</v>
      </c>
      <c r="N55" s="3181" t="s">
        <v>15</v>
      </c>
    </row>
    <row r="56" spans="1:14" ht="9" customHeight="1" x14ac:dyDescent="0.25">
      <c r="A56" s="3181" t="s">
        <v>233</v>
      </c>
      <c r="B56" s="3181" t="s">
        <v>15</v>
      </c>
      <c r="C56" s="3181" t="s">
        <v>15</v>
      </c>
      <c r="D56" s="3181" t="s">
        <v>15</v>
      </c>
      <c r="E56" s="3181" t="s">
        <v>15</v>
      </c>
      <c r="F56" s="3181" t="s">
        <v>15</v>
      </c>
      <c r="G56" s="3181" t="s">
        <v>15</v>
      </c>
      <c r="H56" s="3181" t="s">
        <v>15</v>
      </c>
      <c r="I56" s="3181" t="s">
        <v>15</v>
      </c>
      <c r="J56" s="3181" t="s">
        <v>15</v>
      </c>
      <c r="K56" s="3181" t="s">
        <v>15</v>
      </c>
      <c r="L56" s="3181" t="s">
        <v>15</v>
      </c>
      <c r="M56" s="3181" t="s">
        <v>15</v>
      </c>
      <c r="N56" s="3181" t="s">
        <v>15</v>
      </c>
    </row>
    <row r="57" spans="1:14" ht="9" customHeight="1" x14ac:dyDescent="0.25">
      <c r="A57" s="3181" t="s">
        <v>234</v>
      </c>
      <c r="B57" s="3181" t="s">
        <v>15</v>
      </c>
      <c r="C57" s="3181" t="s">
        <v>15</v>
      </c>
      <c r="D57" s="3181" t="s">
        <v>15</v>
      </c>
      <c r="E57" s="3181" t="s">
        <v>15</v>
      </c>
      <c r="F57" s="3181" t="s">
        <v>15</v>
      </c>
      <c r="G57" s="3181" t="s">
        <v>15</v>
      </c>
      <c r="H57" s="3181" t="s">
        <v>15</v>
      </c>
      <c r="I57" s="3181" t="s">
        <v>15</v>
      </c>
      <c r="J57" s="3181" t="s">
        <v>15</v>
      </c>
      <c r="K57" s="3181" t="s">
        <v>15</v>
      </c>
      <c r="L57" s="3181" t="s">
        <v>15</v>
      </c>
      <c r="M57" s="3181" t="s">
        <v>15</v>
      </c>
      <c r="N57" s="3181" t="s">
        <v>15</v>
      </c>
    </row>
  </sheetData>
  <mergeCells count="17">
    <mergeCell ref="A52:N52"/>
    <mergeCell ref="A2:N2"/>
    <mergeCell ref="B3:C3"/>
    <mergeCell ref="D3:G3"/>
    <mergeCell ref="H3:J3"/>
    <mergeCell ref="K3:L3"/>
    <mergeCell ref="M3:N3"/>
    <mergeCell ref="A47:N47"/>
    <mergeCell ref="A48:N48"/>
    <mergeCell ref="A49:N49"/>
    <mergeCell ref="A50:N50"/>
    <mergeCell ref="A51:N51"/>
    <mergeCell ref="A53:N53"/>
    <mergeCell ref="A54:N54"/>
    <mergeCell ref="A55:N55"/>
    <mergeCell ref="A56:N56"/>
    <mergeCell ref="A57:N57"/>
  </mergeCells>
  <hyperlinks>
    <hyperlink ref="A1" location="ToC!A2" display="Back to Table of Contents" xr:uid="{FE1BC69C-78BC-449E-8A82-92F5C73D4DC5}"/>
  </hyperlinks>
  <pageMargins left="0.5" right="0.5" top="0.5" bottom="0.5" header="0.25" footer="0.25"/>
  <pageSetup scale="59" orientation="landscape" r:id="rId1"/>
  <headerFooter>
    <oddFooter>&amp;L&amp;G&amp;C&amp;"Scotia,Regular"&amp;9Supplementary Financial Information (SFI)&amp;R1&amp;"Scotia,Regular"&amp;7</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2700E-A35C-46EC-A912-C82EB66EC52D}">
  <sheetPr>
    <pageSetUpPr fitToPage="1"/>
  </sheetPr>
  <dimension ref="A1:N43"/>
  <sheetViews>
    <sheetView showGridLines="0" zoomScaleNormal="100" workbookViewId="0"/>
  </sheetViews>
  <sheetFormatPr defaultRowHeight="12.5" x14ac:dyDescent="0.25"/>
  <cols>
    <col min="1" max="1" width="60.7265625" style="22" customWidth="1"/>
    <col min="2" max="14" width="9.453125" style="22" customWidth="1"/>
    <col min="15" max="16384" width="8.7265625" style="22"/>
  </cols>
  <sheetData>
    <row r="1" spans="1:14" ht="20" customHeight="1" x14ac:dyDescent="0.25">
      <c r="A1" s="21" t="s">
        <v>13</v>
      </c>
    </row>
    <row r="2" spans="1:14" ht="24.65" customHeight="1" x14ac:dyDescent="0.25">
      <c r="A2" s="3191" t="s">
        <v>235</v>
      </c>
      <c r="B2" s="3192" t="s">
        <v>15</v>
      </c>
      <c r="C2" s="3192" t="s">
        <v>15</v>
      </c>
      <c r="D2" s="3191" t="s">
        <v>15</v>
      </c>
      <c r="E2" s="3191" t="s">
        <v>15</v>
      </c>
      <c r="F2" s="3191" t="s">
        <v>15</v>
      </c>
      <c r="G2" s="3191" t="s">
        <v>15</v>
      </c>
      <c r="H2" s="3191" t="s">
        <v>15</v>
      </c>
      <c r="I2" s="3191" t="s">
        <v>15</v>
      </c>
      <c r="J2" s="3191" t="s">
        <v>15</v>
      </c>
      <c r="K2" s="3192" t="s">
        <v>15</v>
      </c>
      <c r="L2" s="3192" t="s">
        <v>15</v>
      </c>
      <c r="M2" s="3192" t="s">
        <v>15</v>
      </c>
      <c r="N2" s="3192" t="s">
        <v>15</v>
      </c>
    </row>
    <row r="3" spans="1:14" ht="13.4" customHeight="1" x14ac:dyDescent="0.25">
      <c r="A3" s="232"/>
      <c r="B3" s="3193" t="s">
        <v>174</v>
      </c>
      <c r="C3" s="3194" t="s">
        <v>15</v>
      </c>
      <c r="D3" s="3195">
        <v>2023</v>
      </c>
      <c r="E3" s="3196" t="s">
        <v>15</v>
      </c>
      <c r="F3" s="3196" t="s">
        <v>15</v>
      </c>
      <c r="G3" s="3197" t="s">
        <v>15</v>
      </c>
      <c r="H3" s="3195">
        <v>2022</v>
      </c>
      <c r="I3" s="3196" t="s">
        <v>15</v>
      </c>
      <c r="J3" s="3196" t="s">
        <v>15</v>
      </c>
      <c r="K3" s="3198" t="s">
        <v>175</v>
      </c>
      <c r="L3" s="3199" t="s">
        <v>15</v>
      </c>
      <c r="M3" s="3200" t="s">
        <v>176</v>
      </c>
      <c r="N3" s="3200" t="s">
        <v>15</v>
      </c>
    </row>
    <row r="4" spans="1:14" ht="13.4" customHeight="1" x14ac:dyDescent="0.25">
      <c r="A4" s="233"/>
      <c r="B4" s="234" t="s">
        <v>178</v>
      </c>
      <c r="C4" s="235" t="s">
        <v>179</v>
      </c>
      <c r="D4" s="236" t="s">
        <v>180</v>
      </c>
      <c r="E4" s="237" t="s">
        <v>181</v>
      </c>
      <c r="F4" s="237" t="s">
        <v>182</v>
      </c>
      <c r="G4" s="238" t="s">
        <v>179</v>
      </c>
      <c r="H4" s="236" t="s">
        <v>180</v>
      </c>
      <c r="I4" s="237" t="s">
        <v>181</v>
      </c>
      <c r="J4" s="237" t="s">
        <v>182</v>
      </c>
      <c r="K4" s="117" t="s">
        <v>183</v>
      </c>
      <c r="L4" s="239">
        <v>2023</v>
      </c>
      <c r="M4" s="119">
        <v>2023</v>
      </c>
      <c r="N4" s="119">
        <v>2022</v>
      </c>
    </row>
    <row r="5" spans="1:14" ht="13.4" customHeight="1" x14ac:dyDescent="0.25">
      <c r="A5" s="240" t="s">
        <v>236</v>
      </c>
      <c r="B5" s="241"/>
      <c r="C5" s="242"/>
      <c r="D5" s="243"/>
      <c r="E5" s="244"/>
      <c r="F5" s="244"/>
      <c r="G5" s="245"/>
      <c r="H5" s="243"/>
      <c r="I5" s="244"/>
      <c r="J5" s="244"/>
      <c r="K5" s="115"/>
      <c r="L5" s="246"/>
      <c r="M5" s="244"/>
      <c r="N5" s="244"/>
    </row>
    <row r="6" spans="1:14" ht="13.4" customHeight="1" x14ac:dyDescent="0.25">
      <c r="A6" s="158" t="s">
        <v>237</v>
      </c>
      <c r="B6" s="247">
        <v>57.4</v>
      </c>
      <c r="C6" s="248">
        <v>57.26</v>
      </c>
      <c r="D6" s="249">
        <v>56.64</v>
      </c>
      <c r="E6" s="250">
        <v>56.36</v>
      </c>
      <c r="F6" s="250">
        <v>57.63</v>
      </c>
      <c r="G6" s="251">
        <v>55.46</v>
      </c>
      <c r="H6" s="252">
        <v>54.68</v>
      </c>
      <c r="I6" s="253">
        <v>54.52</v>
      </c>
      <c r="J6" s="253">
        <v>54.13</v>
      </c>
      <c r="K6" s="254">
        <v>57.4</v>
      </c>
      <c r="L6" s="255">
        <v>57.63</v>
      </c>
      <c r="M6" s="253">
        <v>56.64</v>
      </c>
      <c r="N6" s="253">
        <v>54.68</v>
      </c>
    </row>
    <row r="7" spans="1:14" ht="13.4" customHeight="1" x14ac:dyDescent="0.25">
      <c r="A7" s="167"/>
      <c r="B7" s="256"/>
      <c r="C7" s="257"/>
      <c r="D7" s="258"/>
      <c r="E7" s="259"/>
      <c r="F7" s="259"/>
      <c r="G7" s="260"/>
      <c r="H7" s="258"/>
      <c r="I7" s="259"/>
      <c r="J7" s="259"/>
      <c r="K7" s="261"/>
      <c r="L7" s="262"/>
      <c r="M7" s="259"/>
      <c r="N7" s="259"/>
    </row>
    <row r="8" spans="1:14" ht="13.4" customHeight="1" x14ac:dyDescent="0.25">
      <c r="A8" s="167" t="s">
        <v>238</v>
      </c>
      <c r="B8" s="256"/>
      <c r="C8" s="257"/>
      <c r="D8" s="258"/>
      <c r="E8" s="259"/>
      <c r="F8" s="259"/>
      <c r="G8" s="260"/>
      <c r="H8" s="258"/>
      <c r="I8" s="259"/>
      <c r="J8" s="259"/>
      <c r="K8" s="261"/>
      <c r="L8" s="262"/>
      <c r="M8" s="259"/>
      <c r="N8" s="259"/>
    </row>
    <row r="9" spans="1:14" ht="13.4" customHeight="1" x14ac:dyDescent="0.25">
      <c r="A9" s="127" t="s">
        <v>239</v>
      </c>
      <c r="B9" s="134">
        <v>70.400000000000006</v>
      </c>
      <c r="C9" s="263">
        <v>64.59</v>
      </c>
      <c r="D9" s="136">
        <v>66.319999999999993</v>
      </c>
      <c r="E9" s="137">
        <v>68.069999999999993</v>
      </c>
      <c r="F9" s="137">
        <v>74.41</v>
      </c>
      <c r="G9" s="138">
        <v>72.040000000000006</v>
      </c>
      <c r="H9" s="136">
        <v>81.98</v>
      </c>
      <c r="I9" s="137">
        <v>86.22</v>
      </c>
      <c r="J9" s="137">
        <v>95</v>
      </c>
      <c r="K9" s="139">
        <v>70.400000000000006</v>
      </c>
      <c r="L9" s="264">
        <v>74.41</v>
      </c>
      <c r="M9" s="137">
        <v>74.41</v>
      </c>
      <c r="N9" s="137">
        <v>95</v>
      </c>
    </row>
    <row r="10" spans="1:14" ht="13.4" customHeight="1" x14ac:dyDescent="0.25">
      <c r="A10" s="127" t="s">
        <v>240</v>
      </c>
      <c r="B10" s="134">
        <v>61.57</v>
      </c>
      <c r="C10" s="263">
        <v>55.83</v>
      </c>
      <c r="D10" s="136">
        <v>55.2</v>
      </c>
      <c r="E10" s="137">
        <v>63.05</v>
      </c>
      <c r="F10" s="137">
        <v>63.85</v>
      </c>
      <c r="G10" s="138">
        <v>64.06</v>
      </c>
      <c r="H10" s="136">
        <v>63.19</v>
      </c>
      <c r="I10" s="137">
        <v>71.209999999999994</v>
      </c>
      <c r="J10" s="137">
        <v>81.25</v>
      </c>
      <c r="K10" s="139">
        <v>55.83</v>
      </c>
      <c r="L10" s="264">
        <v>63.85</v>
      </c>
      <c r="M10" s="137">
        <v>55.2</v>
      </c>
      <c r="N10" s="137">
        <v>63.19</v>
      </c>
    </row>
    <row r="11" spans="1:14" ht="13.4" customHeight="1" x14ac:dyDescent="0.25">
      <c r="A11" s="127" t="s">
        <v>241</v>
      </c>
      <c r="B11" s="134">
        <v>63.16</v>
      </c>
      <c r="C11" s="263">
        <v>62.87</v>
      </c>
      <c r="D11" s="136">
        <v>56.15</v>
      </c>
      <c r="E11" s="137">
        <v>66.400000000000006</v>
      </c>
      <c r="F11" s="137">
        <v>67.63</v>
      </c>
      <c r="G11" s="138">
        <v>72.03</v>
      </c>
      <c r="H11" s="136">
        <v>65.849999999999994</v>
      </c>
      <c r="I11" s="137">
        <v>78.010000000000005</v>
      </c>
      <c r="J11" s="137">
        <v>81.349999999999994</v>
      </c>
      <c r="K11" s="139">
        <v>63.16</v>
      </c>
      <c r="L11" s="264">
        <v>67.63</v>
      </c>
      <c r="M11" s="137">
        <v>56.15</v>
      </c>
      <c r="N11" s="137">
        <v>65.849999999999994</v>
      </c>
    </row>
    <row r="12" spans="1:14" ht="13.4" customHeight="1" x14ac:dyDescent="0.25">
      <c r="A12" s="127"/>
      <c r="B12" s="265"/>
      <c r="C12" s="266"/>
      <c r="D12" s="267"/>
      <c r="E12" s="268"/>
      <c r="F12" s="268"/>
      <c r="G12" s="269"/>
      <c r="H12" s="267"/>
      <c r="I12" s="268"/>
      <c r="J12" s="268"/>
      <c r="K12" s="270"/>
      <c r="L12" s="271"/>
      <c r="M12" s="268"/>
      <c r="N12" s="268"/>
    </row>
    <row r="13" spans="1:14" ht="13.4" customHeight="1" x14ac:dyDescent="0.25">
      <c r="A13" s="167" t="s">
        <v>242</v>
      </c>
      <c r="B13" s="140">
        <v>110</v>
      </c>
      <c r="C13" s="272">
        <v>109.8</v>
      </c>
      <c r="D13" s="142">
        <v>99.1</v>
      </c>
      <c r="E13" s="143">
        <v>117.8</v>
      </c>
      <c r="F13" s="143">
        <v>117.4</v>
      </c>
      <c r="G13" s="144">
        <v>129.9</v>
      </c>
      <c r="H13" s="142">
        <v>120.4</v>
      </c>
      <c r="I13" s="143">
        <v>143.1</v>
      </c>
      <c r="J13" s="143">
        <v>150.30000000000001</v>
      </c>
      <c r="K13" s="145">
        <v>110</v>
      </c>
      <c r="L13" s="273">
        <v>117.4</v>
      </c>
      <c r="M13" s="274">
        <v>99.1</v>
      </c>
      <c r="N13" s="143">
        <v>120.4</v>
      </c>
    </row>
    <row r="14" spans="1:14" ht="13.4" customHeight="1" x14ac:dyDescent="0.25">
      <c r="A14" s="167" t="s">
        <v>243</v>
      </c>
      <c r="B14" s="140">
        <v>10.5</v>
      </c>
      <c r="C14" s="272">
        <v>10.3</v>
      </c>
      <c r="D14" s="142">
        <v>9.6999999999999993</v>
      </c>
      <c r="E14" s="143">
        <v>10.4</v>
      </c>
      <c r="F14" s="143">
        <v>10</v>
      </c>
      <c r="G14" s="144">
        <v>9.9</v>
      </c>
      <c r="H14" s="142">
        <v>8.1999999999999993</v>
      </c>
      <c r="I14" s="143">
        <v>9.3000000000000007</v>
      </c>
      <c r="J14" s="143">
        <v>9.8000000000000007</v>
      </c>
      <c r="K14" s="145">
        <v>10.5</v>
      </c>
      <c r="L14" s="273">
        <v>10</v>
      </c>
      <c r="M14" s="274">
        <v>9.6999999999999993</v>
      </c>
      <c r="N14" s="274">
        <v>8.1999999999999993</v>
      </c>
    </row>
    <row r="15" spans="1:14" ht="13.4" customHeight="1" x14ac:dyDescent="0.25">
      <c r="A15" s="167" t="s">
        <v>244</v>
      </c>
      <c r="B15" s="128">
        <v>77660</v>
      </c>
      <c r="C15" s="214">
        <v>76835</v>
      </c>
      <c r="D15" s="130">
        <v>68169</v>
      </c>
      <c r="E15" s="131">
        <v>80034</v>
      </c>
      <c r="F15" s="131">
        <v>81033</v>
      </c>
      <c r="G15" s="132">
        <v>85842</v>
      </c>
      <c r="H15" s="130">
        <v>78452</v>
      </c>
      <c r="I15" s="131">
        <v>93059</v>
      </c>
      <c r="J15" s="131">
        <v>97441</v>
      </c>
      <c r="K15" s="133">
        <v>77660</v>
      </c>
      <c r="L15" s="275">
        <v>81033</v>
      </c>
      <c r="M15" s="203">
        <v>68169</v>
      </c>
      <c r="N15" s="203">
        <v>78452</v>
      </c>
    </row>
    <row r="16" spans="1:14" ht="13.4" customHeight="1" x14ac:dyDescent="0.25">
      <c r="A16" s="276"/>
      <c r="B16" s="277"/>
      <c r="C16" s="278"/>
      <c r="D16" s="279"/>
      <c r="E16" s="280"/>
      <c r="F16" s="280"/>
      <c r="G16" s="281"/>
      <c r="H16" s="279"/>
      <c r="I16" s="280"/>
      <c r="J16" s="280"/>
      <c r="K16" s="282"/>
      <c r="L16" s="283"/>
      <c r="M16" s="284"/>
      <c r="N16" s="284"/>
    </row>
    <row r="17" spans="1:14" ht="13.4" customHeight="1" x14ac:dyDescent="0.25">
      <c r="A17" s="240" t="s">
        <v>245</v>
      </c>
      <c r="B17" s="285"/>
      <c r="C17" s="286"/>
      <c r="D17" s="243"/>
      <c r="E17" s="244"/>
      <c r="F17" s="244"/>
      <c r="G17" s="245"/>
      <c r="H17" s="243"/>
      <c r="I17" s="244"/>
      <c r="J17" s="244"/>
      <c r="K17" s="115"/>
      <c r="L17" s="246"/>
      <c r="M17" s="244"/>
      <c r="N17" s="244"/>
    </row>
    <row r="18" spans="1:14" ht="13.4" customHeight="1" x14ac:dyDescent="0.25">
      <c r="A18" s="158" t="s">
        <v>246</v>
      </c>
      <c r="B18" s="181">
        <v>1295</v>
      </c>
      <c r="C18" s="287">
        <v>1287</v>
      </c>
      <c r="D18" s="183">
        <v>1278</v>
      </c>
      <c r="E18" s="184">
        <v>1270</v>
      </c>
      <c r="F18" s="184">
        <v>1227</v>
      </c>
      <c r="G18" s="185">
        <v>1228</v>
      </c>
      <c r="H18" s="183">
        <v>1227</v>
      </c>
      <c r="I18" s="184">
        <v>1229</v>
      </c>
      <c r="J18" s="184">
        <v>1195</v>
      </c>
      <c r="K18" s="183">
        <v>2582</v>
      </c>
      <c r="L18" s="288">
        <v>2455</v>
      </c>
      <c r="M18" s="289">
        <v>5003</v>
      </c>
      <c r="N18" s="289">
        <v>4858</v>
      </c>
    </row>
    <row r="19" spans="1:14" ht="13.4" customHeight="1" x14ac:dyDescent="0.25">
      <c r="A19" s="167" t="s">
        <v>247</v>
      </c>
      <c r="B19" s="134">
        <v>1.06</v>
      </c>
      <c r="C19" s="263">
        <v>1.06</v>
      </c>
      <c r="D19" s="136">
        <v>1.06</v>
      </c>
      <c r="E19" s="137">
        <v>1.06</v>
      </c>
      <c r="F19" s="137">
        <v>1.03</v>
      </c>
      <c r="G19" s="138">
        <v>1.03</v>
      </c>
      <c r="H19" s="136">
        <v>1.03</v>
      </c>
      <c r="I19" s="137">
        <v>1.03</v>
      </c>
      <c r="J19" s="137">
        <v>1</v>
      </c>
      <c r="K19" s="139">
        <v>2.12</v>
      </c>
      <c r="L19" s="264">
        <v>2.06</v>
      </c>
      <c r="M19" s="204">
        <v>4.18</v>
      </c>
      <c r="N19" s="204">
        <v>4.0599999999999996</v>
      </c>
    </row>
    <row r="20" spans="1:14" ht="13.4" customHeight="1" x14ac:dyDescent="0.25">
      <c r="A20" s="276"/>
      <c r="B20" s="277"/>
      <c r="C20" s="278"/>
      <c r="D20" s="279"/>
      <c r="E20" s="280"/>
      <c r="F20" s="280"/>
      <c r="G20" s="281"/>
      <c r="H20" s="279"/>
      <c r="I20" s="280"/>
      <c r="J20" s="280"/>
      <c r="K20" s="290"/>
      <c r="L20" s="283"/>
      <c r="M20" s="284"/>
      <c r="N20" s="284"/>
    </row>
    <row r="21" spans="1:14" ht="13.4" customHeight="1" x14ac:dyDescent="0.25">
      <c r="A21" s="240" t="s">
        <v>248</v>
      </c>
      <c r="B21" s="285"/>
      <c r="C21" s="286"/>
      <c r="D21" s="243"/>
      <c r="E21" s="244"/>
      <c r="F21" s="244"/>
      <c r="G21" s="245"/>
      <c r="H21" s="243"/>
      <c r="I21" s="244"/>
      <c r="J21" s="244"/>
      <c r="K21" s="291"/>
      <c r="L21" s="246"/>
      <c r="M21" s="244"/>
      <c r="N21" s="244"/>
    </row>
    <row r="22" spans="1:14" ht="13.4" customHeight="1" x14ac:dyDescent="0.25">
      <c r="A22" s="158" t="s">
        <v>249</v>
      </c>
      <c r="B22" s="181">
        <v>1230</v>
      </c>
      <c r="C22" s="287">
        <v>1222</v>
      </c>
      <c r="D22" s="183">
        <v>1214</v>
      </c>
      <c r="E22" s="184">
        <v>1205</v>
      </c>
      <c r="F22" s="184">
        <v>1198</v>
      </c>
      <c r="G22" s="185">
        <v>1192</v>
      </c>
      <c r="H22" s="183">
        <v>1191</v>
      </c>
      <c r="I22" s="184">
        <v>1193</v>
      </c>
      <c r="J22" s="184">
        <v>1198</v>
      </c>
      <c r="K22" s="292"/>
      <c r="L22" s="293"/>
      <c r="M22" s="294"/>
      <c r="N22" s="294"/>
    </row>
    <row r="23" spans="1:14" ht="13.4" customHeight="1" x14ac:dyDescent="0.25">
      <c r="A23" s="167" t="s">
        <v>250</v>
      </c>
      <c r="B23" s="147"/>
      <c r="C23" s="295"/>
      <c r="D23" s="149"/>
      <c r="E23" s="150"/>
      <c r="F23" s="150"/>
      <c r="G23" s="151"/>
      <c r="H23" s="149"/>
      <c r="I23" s="150"/>
      <c r="J23" s="150"/>
      <c r="K23" s="296"/>
      <c r="L23" s="297"/>
      <c r="M23" s="298"/>
      <c r="N23" s="298"/>
    </row>
    <row r="24" spans="1:14" ht="13.4" customHeight="1" x14ac:dyDescent="0.25">
      <c r="A24" s="127" t="s">
        <v>251</v>
      </c>
      <c r="B24" s="128">
        <v>1223</v>
      </c>
      <c r="C24" s="214">
        <v>1214</v>
      </c>
      <c r="D24" s="130">
        <v>1206</v>
      </c>
      <c r="E24" s="131">
        <v>1199</v>
      </c>
      <c r="F24" s="131">
        <v>1192</v>
      </c>
      <c r="G24" s="132">
        <v>1192</v>
      </c>
      <c r="H24" s="130">
        <v>1192</v>
      </c>
      <c r="I24" s="131">
        <v>1195</v>
      </c>
      <c r="J24" s="131">
        <v>1199</v>
      </c>
      <c r="K24" s="299">
        <v>1218</v>
      </c>
      <c r="L24" s="275">
        <v>1192</v>
      </c>
      <c r="M24" s="203">
        <v>1197</v>
      </c>
      <c r="N24" s="203">
        <v>1199</v>
      </c>
    </row>
    <row r="25" spans="1:14" ht="13.4" customHeight="1" x14ac:dyDescent="0.25">
      <c r="A25" s="127" t="s">
        <v>252</v>
      </c>
      <c r="B25" s="128">
        <v>1228</v>
      </c>
      <c r="C25" s="214">
        <v>1221</v>
      </c>
      <c r="D25" s="130">
        <v>1211</v>
      </c>
      <c r="E25" s="131">
        <v>1214</v>
      </c>
      <c r="F25" s="131">
        <v>1197</v>
      </c>
      <c r="G25" s="132">
        <v>1199</v>
      </c>
      <c r="H25" s="130">
        <v>1199</v>
      </c>
      <c r="I25" s="131">
        <v>1203</v>
      </c>
      <c r="J25" s="131">
        <v>1201</v>
      </c>
      <c r="K25" s="299">
        <v>1225</v>
      </c>
      <c r="L25" s="275">
        <v>1199</v>
      </c>
      <c r="M25" s="203">
        <v>1204</v>
      </c>
      <c r="N25" s="203">
        <v>1208</v>
      </c>
    </row>
    <row r="26" spans="1:14" ht="13.4" customHeight="1" x14ac:dyDescent="0.25">
      <c r="A26" s="171"/>
      <c r="B26" s="277"/>
      <c r="C26" s="278"/>
      <c r="D26" s="279"/>
      <c r="E26" s="280"/>
      <c r="F26" s="280"/>
      <c r="G26" s="281"/>
      <c r="H26" s="279"/>
      <c r="I26" s="280"/>
      <c r="J26" s="280"/>
      <c r="K26" s="290"/>
      <c r="L26" s="283"/>
      <c r="M26" s="280"/>
      <c r="N26" s="280"/>
    </row>
    <row r="27" spans="1:14" ht="13.4" customHeight="1" x14ac:dyDescent="0.25">
      <c r="A27" s="240" t="s">
        <v>253</v>
      </c>
      <c r="B27" s="285"/>
      <c r="C27" s="286"/>
      <c r="D27" s="243"/>
      <c r="E27" s="244"/>
      <c r="F27" s="244"/>
      <c r="G27" s="245"/>
      <c r="H27" s="243"/>
      <c r="I27" s="244"/>
      <c r="J27" s="244"/>
      <c r="K27" s="291"/>
      <c r="L27" s="246"/>
      <c r="M27" s="244"/>
      <c r="N27" s="244"/>
    </row>
    <row r="28" spans="1:14" ht="13.4" customHeight="1" x14ac:dyDescent="0.25">
      <c r="A28" s="158" t="s">
        <v>254</v>
      </c>
      <c r="B28" s="181">
        <v>89090</v>
      </c>
      <c r="C28" s="287">
        <v>89249</v>
      </c>
      <c r="D28" s="183">
        <v>89483</v>
      </c>
      <c r="E28" s="184">
        <v>91013</v>
      </c>
      <c r="F28" s="184">
        <v>91030</v>
      </c>
      <c r="G28" s="185">
        <v>91264</v>
      </c>
      <c r="H28" s="183">
        <v>90979</v>
      </c>
      <c r="I28" s="184">
        <v>90978</v>
      </c>
      <c r="J28" s="184">
        <v>90619</v>
      </c>
      <c r="K28" s="186"/>
      <c r="L28" s="300"/>
      <c r="M28" s="301"/>
      <c r="N28" s="301"/>
    </row>
    <row r="29" spans="1:14" ht="13.4" customHeight="1" x14ac:dyDescent="0.25">
      <c r="A29" s="167" t="s">
        <v>255</v>
      </c>
      <c r="B29" s="128">
        <v>2316</v>
      </c>
      <c r="C29" s="214">
        <v>2351</v>
      </c>
      <c r="D29" s="130">
        <v>2379</v>
      </c>
      <c r="E29" s="131">
        <v>2398</v>
      </c>
      <c r="F29" s="131">
        <v>2398</v>
      </c>
      <c r="G29" s="132">
        <v>2411</v>
      </c>
      <c r="H29" s="130">
        <v>2439</v>
      </c>
      <c r="I29" s="131">
        <v>2447</v>
      </c>
      <c r="J29" s="131">
        <v>2460</v>
      </c>
      <c r="K29" s="302"/>
      <c r="L29" s="303"/>
      <c r="M29" s="196"/>
      <c r="N29" s="196"/>
    </row>
    <row r="30" spans="1:14" ht="13.4" customHeight="1" x14ac:dyDescent="0.25">
      <c r="A30" s="167" t="s">
        <v>256</v>
      </c>
      <c r="B30" s="128">
        <v>8613</v>
      </c>
      <c r="C30" s="214">
        <v>8646</v>
      </c>
      <c r="D30" s="130">
        <v>8679</v>
      </c>
      <c r="E30" s="131">
        <v>8551</v>
      </c>
      <c r="F30" s="131">
        <v>8561</v>
      </c>
      <c r="G30" s="132">
        <v>8540</v>
      </c>
      <c r="H30" s="130">
        <v>8610</v>
      </c>
      <c r="I30" s="131">
        <v>8619</v>
      </c>
      <c r="J30" s="131">
        <v>8501</v>
      </c>
      <c r="K30" s="302"/>
      <c r="L30" s="303"/>
      <c r="M30" s="196"/>
      <c r="N30" s="196"/>
    </row>
    <row r="31" spans="1:14" ht="13.4" customHeight="1" x14ac:dyDescent="0.25">
      <c r="A31" s="276"/>
      <c r="B31" s="304"/>
      <c r="C31" s="305"/>
      <c r="D31" s="306"/>
      <c r="E31" s="307"/>
      <c r="F31" s="307"/>
      <c r="G31" s="308"/>
      <c r="H31" s="279"/>
      <c r="I31" s="280"/>
      <c r="J31" s="280"/>
      <c r="K31" s="309"/>
      <c r="L31" s="310"/>
      <c r="M31" s="311"/>
      <c r="N31" s="311"/>
    </row>
    <row r="32" spans="1:14" ht="13.4" customHeight="1" x14ac:dyDescent="0.25">
      <c r="A32" s="240" t="s">
        <v>257</v>
      </c>
      <c r="B32" s="241"/>
      <c r="C32" s="242"/>
      <c r="D32" s="243"/>
      <c r="E32" s="244"/>
      <c r="F32" s="244"/>
      <c r="G32" s="245"/>
      <c r="H32" s="243"/>
      <c r="I32" s="244"/>
      <c r="J32" s="244"/>
      <c r="K32" s="291"/>
      <c r="L32" s="246"/>
      <c r="M32" s="312"/>
      <c r="N32" s="312"/>
    </row>
    <row r="33" spans="1:14" ht="13.4" customHeight="1" x14ac:dyDescent="0.25">
      <c r="A33" s="158" t="s">
        <v>258</v>
      </c>
      <c r="B33" s="313" t="s">
        <v>259</v>
      </c>
      <c r="C33" s="287" t="s">
        <v>259</v>
      </c>
      <c r="D33" s="313" t="s">
        <v>259</v>
      </c>
      <c r="E33" s="314" t="s">
        <v>259</v>
      </c>
      <c r="F33" s="314" t="s">
        <v>259</v>
      </c>
      <c r="G33" s="315" t="s">
        <v>259</v>
      </c>
      <c r="H33" s="316" t="s">
        <v>259</v>
      </c>
      <c r="I33" s="317" t="s">
        <v>259</v>
      </c>
      <c r="J33" s="317" t="s">
        <v>259</v>
      </c>
      <c r="K33" s="186"/>
      <c r="L33" s="300"/>
      <c r="M33" s="301"/>
      <c r="N33" s="301"/>
    </row>
    <row r="34" spans="1:14" ht="13.4" customHeight="1" x14ac:dyDescent="0.25">
      <c r="A34" s="167" t="s">
        <v>260</v>
      </c>
      <c r="B34" s="318" t="s">
        <v>261</v>
      </c>
      <c r="C34" s="214" t="s">
        <v>261</v>
      </c>
      <c r="D34" s="318" t="s">
        <v>261</v>
      </c>
      <c r="E34" s="319" t="s">
        <v>261</v>
      </c>
      <c r="F34" s="319" t="s">
        <v>261</v>
      </c>
      <c r="G34" s="320" t="s">
        <v>261</v>
      </c>
      <c r="H34" s="321" t="s">
        <v>261</v>
      </c>
      <c r="I34" s="322" t="s">
        <v>261</v>
      </c>
      <c r="J34" s="322" t="s">
        <v>261</v>
      </c>
      <c r="K34" s="302"/>
      <c r="L34" s="303"/>
      <c r="M34" s="196"/>
      <c r="N34" s="196"/>
    </row>
    <row r="35" spans="1:14" ht="13.4" customHeight="1" x14ac:dyDescent="0.25">
      <c r="A35" s="167" t="s">
        <v>262</v>
      </c>
      <c r="B35" s="318" t="s">
        <v>263</v>
      </c>
      <c r="C35" s="214" t="s">
        <v>263</v>
      </c>
      <c r="D35" s="318" t="s">
        <v>263</v>
      </c>
      <c r="E35" s="319" t="s">
        <v>263</v>
      </c>
      <c r="F35" s="319" t="s">
        <v>263</v>
      </c>
      <c r="G35" s="320" t="s">
        <v>263</v>
      </c>
      <c r="H35" s="321" t="s">
        <v>263</v>
      </c>
      <c r="I35" s="322" t="s">
        <v>263</v>
      </c>
      <c r="J35" s="322" t="s">
        <v>263</v>
      </c>
      <c r="K35" s="302"/>
      <c r="L35" s="303"/>
      <c r="M35" s="196"/>
      <c r="N35" s="196"/>
    </row>
    <row r="36" spans="1:14" ht="13.4" customHeight="1" x14ac:dyDescent="0.25">
      <c r="A36" s="171" t="s">
        <v>264</v>
      </c>
      <c r="B36" s="323" t="s">
        <v>263</v>
      </c>
      <c r="C36" s="324" t="s">
        <v>263</v>
      </c>
      <c r="D36" s="323" t="s">
        <v>263</v>
      </c>
      <c r="E36" s="325" t="s">
        <v>263</v>
      </c>
      <c r="F36" s="325" t="s">
        <v>263</v>
      </c>
      <c r="G36" s="326" t="s">
        <v>263</v>
      </c>
      <c r="H36" s="327" t="s">
        <v>263</v>
      </c>
      <c r="I36" s="328" t="s">
        <v>263</v>
      </c>
      <c r="J36" s="328" t="s">
        <v>263</v>
      </c>
      <c r="K36" s="309"/>
      <c r="L36" s="329"/>
      <c r="M36" s="311"/>
      <c r="N36" s="311"/>
    </row>
    <row r="37" spans="1:14" ht="13.4" customHeight="1" x14ac:dyDescent="0.25">
      <c r="A37" s="330"/>
      <c r="B37" s="331"/>
      <c r="C37" s="331"/>
      <c r="D37" s="332"/>
      <c r="E37" s="332"/>
      <c r="F37" s="332"/>
      <c r="G37" s="332"/>
      <c r="H37" s="333"/>
      <c r="I37" s="333"/>
      <c r="J37" s="333"/>
      <c r="K37" s="334"/>
      <c r="L37" s="334"/>
      <c r="M37" s="334"/>
      <c r="N37" s="334"/>
    </row>
    <row r="38" spans="1:14" ht="9" customHeight="1" x14ac:dyDescent="0.25">
      <c r="A38" s="335" t="s">
        <v>265</v>
      </c>
      <c r="B38" s="335"/>
      <c r="C38" s="335"/>
      <c r="D38" s="335"/>
      <c r="E38" s="335"/>
      <c r="F38" s="335"/>
      <c r="G38" s="335"/>
      <c r="H38" s="335"/>
      <c r="I38" s="335"/>
      <c r="J38" s="335"/>
      <c r="K38" s="335"/>
      <c r="L38" s="335"/>
      <c r="M38" s="335"/>
      <c r="N38" s="336"/>
    </row>
    <row r="39" spans="1:14" ht="9" customHeight="1" x14ac:dyDescent="0.25">
      <c r="A39" s="335" t="s">
        <v>266</v>
      </c>
      <c r="B39" s="335"/>
      <c r="C39" s="335"/>
      <c r="D39" s="335"/>
      <c r="E39" s="335"/>
      <c r="F39" s="335"/>
      <c r="G39" s="335"/>
      <c r="H39" s="335"/>
      <c r="I39" s="335"/>
      <c r="J39" s="335"/>
      <c r="K39" s="335"/>
      <c r="L39" s="335"/>
      <c r="M39" s="335"/>
      <c r="N39" s="336"/>
    </row>
    <row r="40" spans="1:14" ht="9" customHeight="1" x14ac:dyDescent="0.25">
      <c r="A40" s="335" t="s">
        <v>267</v>
      </c>
      <c r="B40" s="335"/>
      <c r="C40" s="335"/>
      <c r="D40" s="335"/>
      <c r="E40" s="335"/>
      <c r="F40" s="335"/>
      <c r="G40" s="335"/>
      <c r="H40" s="335"/>
      <c r="I40" s="335"/>
      <c r="J40" s="335"/>
      <c r="K40" s="335"/>
      <c r="L40" s="335"/>
      <c r="M40" s="335"/>
      <c r="N40" s="336"/>
    </row>
    <row r="41" spans="1:14" ht="9" customHeight="1" x14ac:dyDescent="0.25">
      <c r="A41" s="335" t="s">
        <v>268</v>
      </c>
      <c r="B41" s="335"/>
      <c r="C41" s="335"/>
      <c r="D41" s="335"/>
      <c r="E41" s="335"/>
      <c r="F41" s="335"/>
      <c r="G41" s="335"/>
      <c r="H41" s="335"/>
      <c r="I41" s="335"/>
      <c r="J41" s="335"/>
      <c r="K41" s="335"/>
      <c r="L41" s="335"/>
      <c r="M41" s="335"/>
      <c r="N41" s="336"/>
    </row>
    <row r="42" spans="1:14" ht="9" customHeight="1" x14ac:dyDescent="0.25">
      <c r="A42" s="335" t="s">
        <v>269</v>
      </c>
      <c r="B42" s="335"/>
      <c r="C42" s="335"/>
      <c r="D42" s="335"/>
      <c r="E42" s="335"/>
      <c r="F42" s="335"/>
      <c r="G42" s="335"/>
      <c r="H42" s="335"/>
      <c r="I42" s="335"/>
      <c r="J42" s="335"/>
      <c r="K42" s="335"/>
      <c r="L42" s="335"/>
      <c r="M42" s="335"/>
      <c r="N42" s="336"/>
    </row>
    <row r="43" spans="1:14" ht="9" customHeight="1" x14ac:dyDescent="0.25">
      <c r="A43" s="335"/>
      <c r="B43" s="335"/>
      <c r="C43" s="335"/>
      <c r="D43" s="335"/>
      <c r="E43" s="335"/>
      <c r="F43" s="335"/>
      <c r="G43" s="335"/>
      <c r="H43" s="335"/>
      <c r="I43" s="335"/>
      <c r="J43" s="335"/>
      <c r="K43" s="335"/>
      <c r="L43" s="335"/>
      <c r="M43" s="335"/>
      <c r="N43" s="336"/>
    </row>
  </sheetData>
  <mergeCells count="6">
    <mergeCell ref="A2:N2"/>
    <mergeCell ref="B3:C3"/>
    <mergeCell ref="D3:G3"/>
    <mergeCell ref="H3:J3"/>
    <mergeCell ref="K3:L3"/>
    <mergeCell ref="M3:N3"/>
  </mergeCells>
  <hyperlinks>
    <hyperlink ref="A1" location="ToC!A2" display="Back to Table of Contents" xr:uid="{1C5902AA-5AA2-478E-A8AE-F24C9AE145D7}"/>
  </hyperlinks>
  <pageMargins left="0.5" right="0.5" top="0.5" bottom="0.5" header="0.25" footer="0.25"/>
  <pageSetup scale="69" orientation="landscape" r:id="rId1"/>
  <headerFooter>
    <oddFooter>&amp;L&amp;G&amp;C&amp;"Scotia,Regular"&amp;9Supplementary Financial Information (SFI)&amp;R2&amp;"Scotia,Regular"&amp;7</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A93948-95B4-44EE-81E1-7686C21F095A}">
  <sheetPr>
    <pageSetUpPr fitToPage="1"/>
  </sheetPr>
  <dimension ref="A1:N34"/>
  <sheetViews>
    <sheetView showGridLines="0" zoomScaleNormal="100" workbookViewId="0"/>
  </sheetViews>
  <sheetFormatPr defaultRowHeight="12.5" x14ac:dyDescent="0.25"/>
  <cols>
    <col min="1" max="1" width="69.26953125" style="22" customWidth="1"/>
    <col min="2" max="14" width="9.1796875" style="22" customWidth="1"/>
    <col min="15" max="16384" width="8.7265625" style="22"/>
  </cols>
  <sheetData>
    <row r="1" spans="1:14" ht="20" customHeight="1" x14ac:dyDescent="0.25">
      <c r="A1" s="21" t="s">
        <v>13</v>
      </c>
    </row>
    <row r="2" spans="1:14" ht="24.65" customHeight="1" x14ac:dyDescent="0.25">
      <c r="A2" s="3182" t="s">
        <v>270</v>
      </c>
      <c r="B2" s="3182" t="s">
        <v>15</v>
      </c>
      <c r="C2" s="3182" t="s">
        <v>15</v>
      </c>
      <c r="D2" s="3182" t="s">
        <v>15</v>
      </c>
      <c r="E2" s="3182" t="s">
        <v>15</v>
      </c>
      <c r="F2" s="3182" t="s">
        <v>15</v>
      </c>
      <c r="G2" s="3182" t="s">
        <v>15</v>
      </c>
      <c r="H2" s="3182" t="s">
        <v>15</v>
      </c>
      <c r="I2" s="3182" t="s">
        <v>15</v>
      </c>
      <c r="J2" s="3182" t="s">
        <v>15</v>
      </c>
      <c r="K2" s="3182" t="s">
        <v>15</v>
      </c>
      <c r="L2" s="3182" t="s">
        <v>15</v>
      </c>
      <c r="M2" s="3182" t="s">
        <v>15</v>
      </c>
      <c r="N2" s="3182" t="s">
        <v>15</v>
      </c>
    </row>
    <row r="3" spans="1:14" ht="13.4" customHeight="1" x14ac:dyDescent="0.25">
      <c r="A3" s="111"/>
      <c r="B3" s="3183" t="s">
        <v>174</v>
      </c>
      <c r="C3" s="3201" t="s">
        <v>15</v>
      </c>
      <c r="D3" s="3188">
        <v>2023</v>
      </c>
      <c r="E3" s="3202" t="s">
        <v>15</v>
      </c>
      <c r="F3" s="3202" t="s">
        <v>15</v>
      </c>
      <c r="G3" s="3189" t="s">
        <v>15</v>
      </c>
      <c r="H3" s="3188">
        <v>2022</v>
      </c>
      <c r="I3" s="3202" t="s">
        <v>15</v>
      </c>
      <c r="J3" s="3202" t="s">
        <v>15</v>
      </c>
      <c r="K3" s="3188" t="s">
        <v>175</v>
      </c>
      <c r="L3" s="3189" t="s">
        <v>15</v>
      </c>
      <c r="M3" s="3202" t="s">
        <v>176</v>
      </c>
      <c r="N3" s="3202" t="s">
        <v>15</v>
      </c>
    </row>
    <row r="4" spans="1:14" ht="13.4" customHeight="1" x14ac:dyDescent="0.25">
      <c r="A4" s="337" t="s">
        <v>271</v>
      </c>
      <c r="B4" s="234" t="s">
        <v>178</v>
      </c>
      <c r="C4" s="235" t="s">
        <v>179</v>
      </c>
      <c r="D4" s="236" t="s">
        <v>180</v>
      </c>
      <c r="E4" s="237" t="s">
        <v>181</v>
      </c>
      <c r="F4" s="237" t="s">
        <v>182</v>
      </c>
      <c r="G4" s="238" t="s">
        <v>179</v>
      </c>
      <c r="H4" s="236" t="s">
        <v>180</v>
      </c>
      <c r="I4" s="237" t="s">
        <v>181</v>
      </c>
      <c r="J4" s="237" t="s">
        <v>182</v>
      </c>
      <c r="K4" s="117" t="s">
        <v>183</v>
      </c>
      <c r="L4" s="118">
        <v>2023</v>
      </c>
      <c r="M4" s="119">
        <v>2023</v>
      </c>
      <c r="N4" s="119">
        <v>2022</v>
      </c>
    </row>
    <row r="5" spans="1:14" ht="13.4" customHeight="1" x14ac:dyDescent="0.25">
      <c r="A5" s="338" t="s">
        <v>272</v>
      </c>
      <c r="B5" s="181">
        <v>15212</v>
      </c>
      <c r="C5" s="339">
        <v>15439</v>
      </c>
      <c r="D5" s="340">
        <v>15109</v>
      </c>
      <c r="E5" s="341">
        <v>14689</v>
      </c>
      <c r="F5" s="341">
        <v>13870</v>
      </c>
      <c r="G5" s="342">
        <v>13156</v>
      </c>
      <c r="H5" s="183">
        <v>11118</v>
      </c>
      <c r="I5" s="184">
        <v>8885</v>
      </c>
      <c r="J5" s="184">
        <v>7092</v>
      </c>
      <c r="K5" s="343">
        <v>30651</v>
      </c>
      <c r="L5" s="182">
        <v>27026</v>
      </c>
      <c r="M5" s="341">
        <v>56824</v>
      </c>
      <c r="N5" s="184">
        <v>33558</v>
      </c>
    </row>
    <row r="6" spans="1:14" ht="13.4" customHeight="1" x14ac:dyDescent="0.25">
      <c r="A6" s="344" t="s">
        <v>273</v>
      </c>
      <c r="B6" s="128">
        <v>10518</v>
      </c>
      <c r="C6" s="345">
        <v>10666</v>
      </c>
      <c r="D6" s="346">
        <v>10443</v>
      </c>
      <c r="E6" s="347">
        <v>10116</v>
      </c>
      <c r="F6" s="347">
        <v>9410</v>
      </c>
      <c r="G6" s="348">
        <v>8593</v>
      </c>
      <c r="H6" s="130">
        <v>6496</v>
      </c>
      <c r="I6" s="131">
        <v>4209</v>
      </c>
      <c r="J6" s="131">
        <v>2619</v>
      </c>
      <c r="K6" s="133">
        <v>21184</v>
      </c>
      <c r="L6" s="129">
        <v>18003</v>
      </c>
      <c r="M6" s="347">
        <v>38562</v>
      </c>
      <c r="N6" s="131">
        <v>15443</v>
      </c>
    </row>
    <row r="7" spans="1:14" ht="13.4" customHeight="1" x14ac:dyDescent="0.25">
      <c r="A7" s="349" t="s">
        <v>274</v>
      </c>
      <c r="B7" s="128">
        <v>4694</v>
      </c>
      <c r="C7" s="345">
        <v>4773</v>
      </c>
      <c r="D7" s="346">
        <v>4666</v>
      </c>
      <c r="E7" s="347">
        <v>4573</v>
      </c>
      <c r="F7" s="347">
        <v>4460</v>
      </c>
      <c r="G7" s="348">
        <v>4563</v>
      </c>
      <c r="H7" s="130">
        <v>4622</v>
      </c>
      <c r="I7" s="131">
        <v>4676</v>
      </c>
      <c r="J7" s="131">
        <v>4473</v>
      </c>
      <c r="K7" s="133">
        <v>9467</v>
      </c>
      <c r="L7" s="129">
        <v>9023</v>
      </c>
      <c r="M7" s="347">
        <v>18262</v>
      </c>
      <c r="N7" s="131">
        <v>18115</v>
      </c>
    </row>
    <row r="8" spans="1:14" ht="13.4" customHeight="1" x14ac:dyDescent="0.25">
      <c r="A8" s="349"/>
      <c r="B8" s="147"/>
      <c r="C8" s="350"/>
      <c r="D8" s="351"/>
      <c r="E8" s="352"/>
      <c r="F8" s="352"/>
      <c r="G8" s="353"/>
      <c r="H8" s="149"/>
      <c r="I8" s="150"/>
      <c r="J8" s="150"/>
      <c r="K8" s="152"/>
      <c r="L8" s="148"/>
      <c r="M8" s="352"/>
      <c r="N8" s="150"/>
    </row>
    <row r="9" spans="1:14" ht="13.4" customHeight="1" x14ac:dyDescent="0.25">
      <c r="A9" s="344" t="s">
        <v>275</v>
      </c>
      <c r="B9" s="128">
        <v>3653</v>
      </c>
      <c r="C9" s="345">
        <v>3660</v>
      </c>
      <c r="D9" s="346">
        <v>3606</v>
      </c>
      <c r="E9" s="347">
        <v>3494</v>
      </c>
      <c r="F9" s="347">
        <v>3453</v>
      </c>
      <c r="G9" s="348">
        <v>3399</v>
      </c>
      <c r="H9" s="130">
        <v>3004</v>
      </c>
      <c r="I9" s="131">
        <v>3123</v>
      </c>
      <c r="J9" s="131">
        <v>3469</v>
      </c>
      <c r="K9" s="133">
        <v>7313</v>
      </c>
      <c r="L9" s="129">
        <v>6852</v>
      </c>
      <c r="M9" s="347">
        <v>13952</v>
      </c>
      <c r="N9" s="131">
        <v>13301</v>
      </c>
    </row>
    <row r="10" spans="1:14" ht="13.4" customHeight="1" x14ac:dyDescent="0.25">
      <c r="A10" s="349" t="s">
        <v>276</v>
      </c>
      <c r="B10" s="128">
        <v>8347</v>
      </c>
      <c r="C10" s="345">
        <v>8433</v>
      </c>
      <c r="D10" s="346">
        <v>8272</v>
      </c>
      <c r="E10" s="347">
        <v>8067</v>
      </c>
      <c r="F10" s="347">
        <v>7913</v>
      </c>
      <c r="G10" s="348">
        <v>7962</v>
      </c>
      <c r="H10" s="130">
        <v>7626</v>
      </c>
      <c r="I10" s="131">
        <v>7799</v>
      </c>
      <c r="J10" s="131">
        <v>7942</v>
      </c>
      <c r="K10" s="133">
        <v>16780</v>
      </c>
      <c r="L10" s="129">
        <v>15875</v>
      </c>
      <c r="M10" s="347">
        <v>32214</v>
      </c>
      <c r="N10" s="131">
        <v>31416</v>
      </c>
    </row>
    <row r="11" spans="1:14" ht="13.4" customHeight="1" x14ac:dyDescent="0.25">
      <c r="A11" s="349"/>
      <c r="B11" s="147"/>
      <c r="C11" s="350"/>
      <c r="D11" s="351"/>
      <c r="E11" s="352"/>
      <c r="F11" s="352"/>
      <c r="G11" s="353"/>
      <c r="H11" s="149"/>
      <c r="I11" s="150"/>
      <c r="J11" s="150"/>
      <c r="K11" s="152"/>
      <c r="L11" s="148"/>
      <c r="M11" s="352"/>
      <c r="N11" s="150"/>
    </row>
    <row r="12" spans="1:14" ht="13.4" customHeight="1" x14ac:dyDescent="0.25">
      <c r="A12" s="344" t="s">
        <v>277</v>
      </c>
      <c r="B12" s="128">
        <v>1007</v>
      </c>
      <c r="C12" s="345">
        <v>962</v>
      </c>
      <c r="D12" s="346">
        <v>1256</v>
      </c>
      <c r="E12" s="347">
        <v>819</v>
      </c>
      <c r="F12" s="347">
        <v>709</v>
      </c>
      <c r="G12" s="348">
        <v>638</v>
      </c>
      <c r="H12" s="130">
        <v>529</v>
      </c>
      <c r="I12" s="131">
        <v>412</v>
      </c>
      <c r="J12" s="131">
        <v>219</v>
      </c>
      <c r="K12" s="133">
        <v>1969</v>
      </c>
      <c r="L12" s="129">
        <v>1347</v>
      </c>
      <c r="M12" s="347">
        <v>3422</v>
      </c>
      <c r="N12" s="131">
        <v>1382</v>
      </c>
    </row>
    <row r="13" spans="1:14" ht="13.4" customHeight="1" x14ac:dyDescent="0.25">
      <c r="A13" s="344" t="s">
        <v>278</v>
      </c>
      <c r="B13" s="128">
        <v>4711</v>
      </c>
      <c r="C13" s="345">
        <v>4739</v>
      </c>
      <c r="D13" s="346">
        <v>5527</v>
      </c>
      <c r="E13" s="347">
        <v>4559</v>
      </c>
      <c r="F13" s="347">
        <v>4574</v>
      </c>
      <c r="G13" s="348">
        <v>4461</v>
      </c>
      <c r="H13" s="130">
        <v>4529</v>
      </c>
      <c r="I13" s="131">
        <v>4191</v>
      </c>
      <c r="J13" s="131">
        <v>4159</v>
      </c>
      <c r="K13" s="133">
        <v>9450</v>
      </c>
      <c r="L13" s="129">
        <v>9035</v>
      </c>
      <c r="M13" s="347">
        <v>19121</v>
      </c>
      <c r="N13" s="131">
        <v>17102</v>
      </c>
    </row>
    <row r="14" spans="1:14" ht="13.4" customHeight="1" x14ac:dyDescent="0.25">
      <c r="A14" s="349" t="s">
        <v>279</v>
      </c>
      <c r="B14" s="128">
        <v>2629</v>
      </c>
      <c r="C14" s="345">
        <v>2732</v>
      </c>
      <c r="D14" s="346">
        <v>1489</v>
      </c>
      <c r="E14" s="347">
        <v>2689</v>
      </c>
      <c r="F14" s="347">
        <v>2630</v>
      </c>
      <c r="G14" s="348">
        <v>2863</v>
      </c>
      <c r="H14" s="130">
        <v>2568</v>
      </c>
      <c r="I14" s="131">
        <v>3196</v>
      </c>
      <c r="J14" s="131">
        <v>3564</v>
      </c>
      <c r="K14" s="133">
        <v>5361</v>
      </c>
      <c r="L14" s="129">
        <v>5493</v>
      </c>
      <c r="M14" s="347">
        <v>9671</v>
      </c>
      <c r="N14" s="131">
        <v>12932</v>
      </c>
    </row>
    <row r="15" spans="1:14" ht="13.4" customHeight="1" x14ac:dyDescent="0.25">
      <c r="A15" s="349"/>
      <c r="B15" s="147"/>
      <c r="C15" s="350"/>
      <c r="D15" s="351"/>
      <c r="E15" s="352"/>
      <c r="F15" s="352"/>
      <c r="G15" s="353"/>
      <c r="H15" s="149"/>
      <c r="I15" s="150"/>
      <c r="J15" s="150"/>
      <c r="K15" s="152"/>
      <c r="L15" s="148"/>
      <c r="M15" s="352"/>
      <c r="N15" s="150"/>
    </row>
    <row r="16" spans="1:14" ht="13.4" customHeight="1" x14ac:dyDescent="0.25">
      <c r="A16" s="344" t="s">
        <v>280</v>
      </c>
      <c r="B16" s="128">
        <v>537</v>
      </c>
      <c r="C16" s="345">
        <v>533</v>
      </c>
      <c r="D16" s="346">
        <v>135</v>
      </c>
      <c r="E16" s="347">
        <v>497</v>
      </c>
      <c r="F16" s="347">
        <v>484</v>
      </c>
      <c r="G16" s="348">
        <v>1105</v>
      </c>
      <c r="H16" s="130">
        <v>475</v>
      </c>
      <c r="I16" s="131">
        <v>602</v>
      </c>
      <c r="J16" s="131">
        <v>817</v>
      </c>
      <c r="K16" s="133">
        <v>1070</v>
      </c>
      <c r="L16" s="129">
        <v>1589</v>
      </c>
      <c r="M16" s="347">
        <v>2221</v>
      </c>
      <c r="N16" s="131">
        <v>2758</v>
      </c>
    </row>
    <row r="17" spans="1:14" ht="13.4" customHeight="1" x14ac:dyDescent="0.25">
      <c r="A17" s="349" t="s">
        <v>281</v>
      </c>
      <c r="B17" s="128">
        <v>2092</v>
      </c>
      <c r="C17" s="345">
        <v>2199</v>
      </c>
      <c r="D17" s="346">
        <v>1354</v>
      </c>
      <c r="E17" s="347">
        <v>2192</v>
      </c>
      <c r="F17" s="347">
        <v>2146</v>
      </c>
      <c r="G17" s="348">
        <v>1758</v>
      </c>
      <c r="H17" s="130">
        <v>2093</v>
      </c>
      <c r="I17" s="131">
        <v>2594</v>
      </c>
      <c r="J17" s="131">
        <v>2747</v>
      </c>
      <c r="K17" s="133">
        <v>4291</v>
      </c>
      <c r="L17" s="129">
        <v>3904</v>
      </c>
      <c r="M17" s="347">
        <v>7450</v>
      </c>
      <c r="N17" s="131">
        <v>10174</v>
      </c>
    </row>
    <row r="18" spans="1:14" ht="13.4" customHeight="1" x14ac:dyDescent="0.25">
      <c r="A18" s="354"/>
      <c r="B18" s="147"/>
      <c r="C18" s="295"/>
      <c r="D18" s="149"/>
      <c r="E18" s="150"/>
      <c r="F18" s="150"/>
      <c r="G18" s="151"/>
      <c r="H18" s="149"/>
      <c r="I18" s="150"/>
      <c r="J18" s="150"/>
      <c r="K18" s="152"/>
      <c r="L18" s="148"/>
      <c r="M18" s="352"/>
      <c r="N18" s="150"/>
    </row>
    <row r="19" spans="1:14" ht="13.4" customHeight="1" x14ac:dyDescent="0.25">
      <c r="A19" s="344" t="s">
        <v>282</v>
      </c>
      <c r="B19" s="128">
        <v>13</v>
      </c>
      <c r="C19" s="214">
        <v>13</v>
      </c>
      <c r="D19" s="130">
        <v>289</v>
      </c>
      <c r="E19" s="131">
        <v>15</v>
      </c>
      <c r="F19" s="131">
        <v>15</v>
      </c>
      <c r="G19" s="132">
        <v>594</v>
      </c>
      <c r="H19" s="130">
        <v>522</v>
      </c>
      <c r="I19" s="131">
        <v>17</v>
      </c>
      <c r="J19" s="131">
        <v>18</v>
      </c>
      <c r="K19" s="133">
        <v>26</v>
      </c>
      <c r="L19" s="129">
        <v>609</v>
      </c>
      <c r="M19" s="347">
        <v>913</v>
      </c>
      <c r="N19" s="131">
        <v>575</v>
      </c>
    </row>
    <row r="20" spans="1:14" ht="13.4" customHeight="1" x14ac:dyDescent="0.25">
      <c r="A20" s="349" t="s">
        <v>283</v>
      </c>
      <c r="B20" s="128">
        <v>2105</v>
      </c>
      <c r="C20" s="345">
        <v>2212</v>
      </c>
      <c r="D20" s="346">
        <v>1643</v>
      </c>
      <c r="E20" s="347">
        <v>2207</v>
      </c>
      <c r="F20" s="347">
        <v>2161</v>
      </c>
      <c r="G20" s="348">
        <v>2352</v>
      </c>
      <c r="H20" s="130">
        <v>2615</v>
      </c>
      <c r="I20" s="131">
        <v>2611</v>
      </c>
      <c r="J20" s="131">
        <v>2765</v>
      </c>
      <c r="K20" s="133">
        <v>4317</v>
      </c>
      <c r="L20" s="129">
        <v>4513</v>
      </c>
      <c r="M20" s="347">
        <v>8363</v>
      </c>
      <c r="N20" s="131">
        <v>10749</v>
      </c>
    </row>
    <row r="21" spans="1:14" ht="13.4" customHeight="1" x14ac:dyDescent="0.25">
      <c r="A21" s="349"/>
      <c r="B21" s="147"/>
      <c r="C21" s="295"/>
      <c r="D21" s="149"/>
      <c r="E21" s="150"/>
      <c r="F21" s="150"/>
      <c r="G21" s="151"/>
      <c r="H21" s="149"/>
      <c r="I21" s="150"/>
      <c r="J21" s="150"/>
      <c r="K21" s="152"/>
      <c r="L21" s="148"/>
      <c r="M21" s="150"/>
      <c r="N21" s="150"/>
    </row>
    <row r="22" spans="1:14" ht="13.4" customHeight="1" x14ac:dyDescent="0.25">
      <c r="A22" s="344" t="s">
        <v>284</v>
      </c>
      <c r="B22" s="128">
        <v>26</v>
      </c>
      <c r="C22" s="345">
        <v>25</v>
      </c>
      <c r="D22" s="346">
        <v>31</v>
      </c>
      <c r="E22" s="347">
        <v>20</v>
      </c>
      <c r="F22" s="347">
        <v>24</v>
      </c>
      <c r="G22" s="348">
        <v>37</v>
      </c>
      <c r="H22" s="130">
        <v>38</v>
      </c>
      <c r="I22" s="131">
        <v>54</v>
      </c>
      <c r="J22" s="131">
        <v>78</v>
      </c>
      <c r="K22" s="133">
        <v>51</v>
      </c>
      <c r="L22" s="129">
        <v>61</v>
      </c>
      <c r="M22" s="347">
        <v>112</v>
      </c>
      <c r="N22" s="131">
        <v>258</v>
      </c>
    </row>
    <row r="23" spans="1:14" ht="13.4" customHeight="1" x14ac:dyDescent="0.25">
      <c r="A23" s="344" t="s">
        <v>285</v>
      </c>
      <c r="B23" s="128">
        <v>26</v>
      </c>
      <c r="C23" s="345">
        <v>25</v>
      </c>
      <c r="D23" s="346">
        <v>34</v>
      </c>
      <c r="E23" s="347">
        <v>20</v>
      </c>
      <c r="F23" s="347">
        <v>24</v>
      </c>
      <c r="G23" s="348">
        <v>37</v>
      </c>
      <c r="H23" s="130">
        <v>39</v>
      </c>
      <c r="I23" s="131">
        <v>54</v>
      </c>
      <c r="J23" s="131">
        <v>78</v>
      </c>
      <c r="K23" s="133">
        <v>51</v>
      </c>
      <c r="L23" s="129">
        <v>61</v>
      </c>
      <c r="M23" s="347">
        <v>115</v>
      </c>
      <c r="N23" s="131">
        <v>259</v>
      </c>
    </row>
    <row r="24" spans="1:14" ht="13.4" customHeight="1" x14ac:dyDescent="0.25">
      <c r="A24" s="344"/>
      <c r="B24" s="147"/>
      <c r="C24" s="295"/>
      <c r="D24" s="149"/>
      <c r="E24" s="150"/>
      <c r="F24" s="150"/>
      <c r="G24" s="151"/>
      <c r="H24" s="149"/>
      <c r="I24" s="150"/>
      <c r="J24" s="150"/>
      <c r="K24" s="152"/>
      <c r="L24" s="148"/>
      <c r="M24" s="150"/>
      <c r="N24" s="150"/>
    </row>
    <row r="25" spans="1:14" ht="13.4" customHeight="1" x14ac:dyDescent="0.25">
      <c r="A25" s="344" t="s">
        <v>286</v>
      </c>
      <c r="B25" s="128">
        <v>2066</v>
      </c>
      <c r="C25" s="214">
        <v>2174</v>
      </c>
      <c r="D25" s="130">
        <v>1323</v>
      </c>
      <c r="E25" s="131">
        <v>2172</v>
      </c>
      <c r="F25" s="131">
        <v>2122</v>
      </c>
      <c r="G25" s="132">
        <v>1721</v>
      </c>
      <c r="H25" s="130">
        <v>2055</v>
      </c>
      <c r="I25" s="131">
        <v>2540</v>
      </c>
      <c r="J25" s="131">
        <v>2669</v>
      </c>
      <c r="K25" s="133">
        <v>4240</v>
      </c>
      <c r="L25" s="129">
        <v>3843</v>
      </c>
      <c r="M25" s="131">
        <v>7338</v>
      </c>
      <c r="N25" s="131">
        <v>9916</v>
      </c>
    </row>
    <row r="26" spans="1:14" ht="13.4" customHeight="1" x14ac:dyDescent="0.25">
      <c r="A26" s="167" t="s">
        <v>287</v>
      </c>
      <c r="B26" s="355">
        <v>123</v>
      </c>
      <c r="C26" s="356">
        <v>108</v>
      </c>
      <c r="D26" s="130">
        <v>109</v>
      </c>
      <c r="E26" s="131">
        <v>105</v>
      </c>
      <c r="F26" s="131">
        <v>104</v>
      </c>
      <c r="G26" s="132">
        <v>101</v>
      </c>
      <c r="H26" s="130">
        <v>106</v>
      </c>
      <c r="I26" s="131">
        <v>36</v>
      </c>
      <c r="J26" s="131">
        <v>74</v>
      </c>
      <c r="K26" s="133">
        <v>231</v>
      </c>
      <c r="L26" s="129">
        <v>205</v>
      </c>
      <c r="M26" s="131">
        <v>419</v>
      </c>
      <c r="N26" s="131">
        <v>260</v>
      </c>
    </row>
    <row r="27" spans="1:14" ht="13.4" customHeight="1" x14ac:dyDescent="0.25">
      <c r="A27" s="167" t="s">
        <v>288</v>
      </c>
      <c r="B27" s="355">
        <v>1943</v>
      </c>
      <c r="C27" s="356">
        <v>2066</v>
      </c>
      <c r="D27" s="130">
        <v>1214</v>
      </c>
      <c r="E27" s="131">
        <v>2067</v>
      </c>
      <c r="F27" s="131">
        <v>2018</v>
      </c>
      <c r="G27" s="132">
        <v>1620</v>
      </c>
      <c r="H27" s="130">
        <v>1949</v>
      </c>
      <c r="I27" s="131">
        <v>2504</v>
      </c>
      <c r="J27" s="131">
        <v>2595</v>
      </c>
      <c r="K27" s="357">
        <v>4009</v>
      </c>
      <c r="L27" s="358">
        <v>3638</v>
      </c>
      <c r="M27" s="131">
        <v>6919</v>
      </c>
      <c r="N27" s="131">
        <v>9656</v>
      </c>
    </row>
    <row r="28" spans="1:14" ht="13.4" customHeight="1" x14ac:dyDescent="0.25">
      <c r="A28" s="344" t="s">
        <v>289</v>
      </c>
      <c r="B28" s="128">
        <v>2079</v>
      </c>
      <c r="C28" s="214">
        <v>2187</v>
      </c>
      <c r="D28" s="130">
        <v>1609</v>
      </c>
      <c r="E28" s="131">
        <v>2187</v>
      </c>
      <c r="F28" s="131">
        <v>2137</v>
      </c>
      <c r="G28" s="132">
        <v>2315</v>
      </c>
      <c r="H28" s="130">
        <v>2576</v>
      </c>
      <c r="I28" s="131">
        <v>2557</v>
      </c>
      <c r="J28" s="131">
        <v>2687</v>
      </c>
      <c r="K28" s="133">
        <v>4266</v>
      </c>
      <c r="L28" s="129">
        <v>4452</v>
      </c>
      <c r="M28" s="131">
        <v>8248</v>
      </c>
      <c r="N28" s="131">
        <v>10490</v>
      </c>
    </row>
    <row r="29" spans="1:14" ht="13.4" customHeight="1" x14ac:dyDescent="0.25">
      <c r="A29" s="359" t="s">
        <v>290</v>
      </c>
      <c r="B29" s="355">
        <v>1956</v>
      </c>
      <c r="C29" s="356">
        <v>2079</v>
      </c>
      <c r="D29" s="130">
        <v>1500</v>
      </c>
      <c r="E29" s="131">
        <v>2082</v>
      </c>
      <c r="F29" s="131">
        <v>2033</v>
      </c>
      <c r="G29" s="132">
        <v>2214</v>
      </c>
      <c r="H29" s="130">
        <v>2470</v>
      </c>
      <c r="I29" s="131">
        <v>2521</v>
      </c>
      <c r="J29" s="131">
        <v>2613</v>
      </c>
      <c r="K29" s="357">
        <v>4035</v>
      </c>
      <c r="L29" s="358">
        <v>4247</v>
      </c>
      <c r="M29" s="131">
        <v>7829</v>
      </c>
      <c r="N29" s="131">
        <v>10230</v>
      </c>
    </row>
    <row r="30" spans="1:14" ht="13.4" customHeight="1" x14ac:dyDescent="0.25">
      <c r="A30" s="167" t="s">
        <v>291</v>
      </c>
      <c r="B30" s="355">
        <v>-15</v>
      </c>
      <c r="C30" s="356">
        <v>-15</v>
      </c>
      <c r="D30" s="130">
        <v>-10</v>
      </c>
      <c r="E30" s="131">
        <v>2</v>
      </c>
      <c r="F30" s="131">
        <v>-12</v>
      </c>
      <c r="G30" s="132">
        <v>15</v>
      </c>
      <c r="H30" s="130">
        <v>4</v>
      </c>
      <c r="I30" s="131">
        <v>6</v>
      </c>
      <c r="J30" s="131">
        <v>0</v>
      </c>
      <c r="K30" s="133">
        <v>-30</v>
      </c>
      <c r="L30" s="129">
        <v>-16</v>
      </c>
      <c r="M30" s="131">
        <v>-34</v>
      </c>
      <c r="N30" s="131">
        <v>37</v>
      </c>
    </row>
    <row r="31" spans="1:14" ht="13.4" customHeight="1" x14ac:dyDescent="0.25">
      <c r="A31" s="360" t="s">
        <v>292</v>
      </c>
      <c r="B31" s="361">
        <v>1941</v>
      </c>
      <c r="C31" s="324">
        <v>2064</v>
      </c>
      <c r="D31" s="306">
        <v>1490</v>
      </c>
      <c r="E31" s="307">
        <v>2084</v>
      </c>
      <c r="F31" s="307">
        <v>2021</v>
      </c>
      <c r="G31" s="308">
        <v>2229</v>
      </c>
      <c r="H31" s="306">
        <v>2474</v>
      </c>
      <c r="I31" s="307">
        <v>2527</v>
      </c>
      <c r="J31" s="307">
        <v>2613</v>
      </c>
      <c r="K31" s="362">
        <v>4005</v>
      </c>
      <c r="L31" s="363">
        <v>4231</v>
      </c>
      <c r="M31" s="307">
        <v>7795</v>
      </c>
      <c r="N31" s="307">
        <v>10267</v>
      </c>
    </row>
    <row r="32" spans="1:14" ht="13.4" customHeight="1" x14ac:dyDescent="0.25">
      <c r="A32" s="364"/>
      <c r="B32" s="364"/>
      <c r="C32" s="364"/>
      <c r="D32" s="364"/>
      <c r="E32" s="364"/>
      <c r="F32" s="364"/>
      <c r="G32" s="364"/>
      <c r="H32" s="364"/>
      <c r="I32" s="364"/>
      <c r="J32" s="364"/>
      <c r="K32" s="364"/>
      <c r="L32" s="364"/>
      <c r="M32" s="364"/>
      <c r="N32" s="364"/>
    </row>
    <row r="33" spans="1:14" ht="10.4" customHeight="1" x14ac:dyDescent="0.25">
      <c r="A33" s="3155" t="s">
        <v>293</v>
      </c>
      <c r="B33" s="3156" t="s">
        <v>15</v>
      </c>
      <c r="C33" s="3156" t="s">
        <v>15</v>
      </c>
      <c r="D33" s="3156" t="s">
        <v>15</v>
      </c>
      <c r="E33" s="3156" t="s">
        <v>15</v>
      </c>
      <c r="F33" s="3156" t="s">
        <v>15</v>
      </c>
      <c r="G33" s="3156" t="s">
        <v>15</v>
      </c>
      <c r="H33" s="3156" t="s">
        <v>15</v>
      </c>
      <c r="I33" s="3156" t="s">
        <v>15</v>
      </c>
      <c r="J33" s="3156" t="s">
        <v>15</v>
      </c>
      <c r="K33" s="3156" t="s">
        <v>15</v>
      </c>
      <c r="L33" s="3156" t="s">
        <v>15</v>
      </c>
      <c r="M33" s="3156" t="s">
        <v>15</v>
      </c>
      <c r="N33" s="3156" t="s">
        <v>15</v>
      </c>
    </row>
    <row r="34" spans="1:14" ht="10.4" customHeight="1" x14ac:dyDescent="0.25">
      <c r="A34" s="3155" t="s">
        <v>294</v>
      </c>
      <c r="B34" s="3156" t="s">
        <v>15</v>
      </c>
      <c r="C34" s="3156" t="s">
        <v>15</v>
      </c>
      <c r="D34" s="3156" t="s">
        <v>15</v>
      </c>
      <c r="E34" s="3156" t="s">
        <v>15</v>
      </c>
      <c r="F34" s="3156" t="s">
        <v>15</v>
      </c>
      <c r="G34" s="3156" t="s">
        <v>15</v>
      </c>
      <c r="H34" s="3156" t="s">
        <v>15</v>
      </c>
      <c r="I34" s="3156" t="s">
        <v>15</v>
      </c>
      <c r="J34" s="3156" t="s">
        <v>15</v>
      </c>
      <c r="K34" s="3156" t="s">
        <v>15</v>
      </c>
      <c r="L34" s="3156" t="s">
        <v>15</v>
      </c>
      <c r="M34" s="3156" t="s">
        <v>15</v>
      </c>
      <c r="N34" s="3156" t="s">
        <v>15</v>
      </c>
    </row>
  </sheetData>
  <mergeCells count="8">
    <mergeCell ref="A33:N33"/>
    <mergeCell ref="A34:N34"/>
    <mergeCell ref="A2:N2"/>
    <mergeCell ref="B3:C3"/>
    <mergeCell ref="D3:G3"/>
    <mergeCell ref="H3:J3"/>
    <mergeCell ref="K3:L3"/>
    <mergeCell ref="M3:N3"/>
  </mergeCells>
  <hyperlinks>
    <hyperlink ref="A1" location="ToC!A2" display="Back to Table of Contents" xr:uid="{964F74E2-7478-47D1-94CE-AFE8DF08F3DF}"/>
  </hyperlinks>
  <pageMargins left="0.5" right="0.5" top="0.5" bottom="0.5" header="0.25" footer="0.25"/>
  <pageSetup scale="67" orientation="landscape" r:id="rId1"/>
  <headerFooter>
    <oddFooter>&amp;L&amp;G&amp;C&amp;"Scotia,Regular"&amp;9Supplementary Financial Information (SFI)&amp;R3&amp;"Scotia,Regular"&amp;7</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39</vt:i4>
      </vt:variant>
      <vt:variant>
        <vt:lpstr>Named Ranges</vt:lpstr>
      </vt:variant>
      <vt:variant>
        <vt:i4>2</vt:i4>
      </vt:variant>
    </vt:vector>
  </HeadingPairs>
  <TitlesOfParts>
    <vt:vector size="41" baseType="lpstr">
      <vt:lpstr>Cover</vt:lpstr>
      <vt:lpstr>ToC</vt:lpstr>
      <vt:lpstr>Notes_1</vt:lpstr>
      <vt:lpstr>Notes_2</vt:lpstr>
      <vt:lpstr>Notes_3</vt:lpstr>
      <vt:lpstr>EDTF</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Cover!Cover</vt:lpstr>
      <vt:lpstr>Cover!Print_Area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Apolinario, Ella</dc:creator>
  <cp:lastModifiedBy>Bajwa, Haris</cp:lastModifiedBy>
  <cp:lastPrinted>2024-05-26T14:38:14Z</cp:lastPrinted>
  <dcterms:created xsi:type="dcterms:W3CDTF">2024-05-24T14:50:11Z</dcterms:created>
  <dcterms:modified xsi:type="dcterms:W3CDTF">2024-05-28T07:28:32Z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